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tinia365-my.sharepoint.com/personal/sahu_continia_com/Documents/Desktop/"/>
    </mc:Choice>
  </mc:AlternateContent>
  <xr:revisionPtr revIDLastSave="29" documentId="8_{26FA4FE4-DB68-4183-BB58-FCE20D7A18E0}" xr6:coauthVersionLast="47" xr6:coauthVersionMax="47" xr10:uidLastSave="{DF1786DB-BA45-47C2-920B-DC8AE6052A08}"/>
  <bookViews>
    <workbookView xWindow="-120" yWindow="-120" windowWidth="38640" windowHeight="21120" xr2:uid="{00000000-000D-0000-FFFF-FFFF00000000}"/>
  </bookViews>
  <sheets>
    <sheet name="Calculation" sheetId="10" r:id="rId1"/>
    <sheet name="Prices-2026" sheetId="5" r:id="rId2"/>
  </sheets>
  <definedNames>
    <definedName name="ActivatedFeatures">Calculation!$H$32</definedName>
    <definedName name="Discount25">Calculation!$H$33</definedName>
    <definedName name="MonthlyCosts">Calculation!$C$39</definedName>
    <definedName name="PreisSpalte">Calculation!$H$31</definedName>
    <definedName name="QAdvanced">Calculation!$E$9</definedName>
    <definedName name="qApprovalMinutes">Calculation!$E$14</definedName>
    <definedName name="QArchiveSearch">Calculation!$E$19</definedName>
    <definedName name="QArchiving">Calculation!$E$18</definedName>
    <definedName name="QGenehmigung">Calculation!$E$13</definedName>
    <definedName name="QInvoices">Calculation!$E$4</definedName>
    <definedName name="qMinutesApproval">Calculation!$E$14</definedName>
    <definedName name="QMinutesArchiving">Calculation!$E$18</definedName>
    <definedName name="qMinutesLineRecognition">Calculation!$E$10</definedName>
    <definedName name="qMinutesOrdermatch">Calculation!$E$12</definedName>
    <definedName name="QMinutesPerArchiveSearch">Calculation!$E$20</definedName>
    <definedName name="qMinutesPerInvoice">Calculation!$E$8</definedName>
    <definedName name="QMinutesPurchaseContract">Calculation!$E$16</definedName>
    <definedName name="QOrderMatch">Calculation!$E$11</definedName>
    <definedName name="qOrdermatchMinutes">Calculation!$E$12</definedName>
    <definedName name="QPurchaseContract">Calculation!$E$15</definedName>
    <definedName name="Salary">Calculation!$E$5</definedName>
    <definedName name="Workdays">Calculation!$E$6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0" l="1"/>
  <c r="D25" i="10"/>
  <c r="D23" i="10"/>
  <c r="C27" i="10"/>
  <c r="C25" i="10"/>
  <c r="C24" i="10"/>
  <c r="C26" i="10"/>
  <c r="C35" i="10"/>
  <c r="C34" i="10"/>
  <c r="C23" i="10" l="1"/>
  <c r="F23" i="10" s="1"/>
  <c r="F25" i="10"/>
  <c r="H32" i="10" l="1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D33" i="10"/>
  <c r="D34" i="10"/>
  <c r="D35" i="10"/>
  <c r="D31" i="10"/>
  <c r="D32" i="10"/>
  <c r="D27" i="10"/>
  <c r="F27" i="10" s="1"/>
  <c r="D26" i="10"/>
  <c r="F26" i="10" s="1"/>
  <c r="D24" i="10"/>
  <c r="F24" i="10" s="1"/>
  <c r="G25" i="10" l="1"/>
  <c r="F31" i="10"/>
  <c r="G27" i="10"/>
  <c r="G26" i="10"/>
  <c r="G24" i="10"/>
  <c r="F32" i="10" l="1"/>
  <c r="G23" i="10"/>
  <c r="G28" i="10" s="1"/>
  <c r="F28" i="10"/>
  <c r="C40" i="10" l="1"/>
  <c r="E33" i="10"/>
  <c r="E34" i="10" s="1"/>
  <c r="F33" i="10" l="1"/>
  <c r="E35" i="10"/>
  <c r="F35" i="10" s="1"/>
  <c r="H33" i="10" l="1"/>
  <c r="F34" i="10"/>
  <c r="F36" i="10" s="1"/>
  <c r="C39" i="10" s="1"/>
  <c r="C41" i="10" s="1"/>
  <c r="C4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Sascha Hundelt</author>
  </authors>
  <commentList>
    <comment ref="E22" authorId="0" shapeId="0" xr:uid="{C36E9D2D-8702-43E7-B3E2-35994E0D769A}">
      <text>
        <r>
          <rPr>
            <b/>
            <sz val="9"/>
            <color indexed="81"/>
            <rFont val="Segoe UI"/>
            <charset val="1"/>
          </rPr>
          <t>Continia:</t>
        </r>
        <r>
          <rPr>
            <sz val="9"/>
            <color indexed="81"/>
            <rFont val="Segoe UI"/>
            <charset val="1"/>
          </rPr>
          <t xml:space="preserve">
Die angegebene Zeitersparnis basiert auf durchschnittlichen Erfahrungswerten</t>
        </r>
      </text>
    </comment>
  </commentList>
</comments>
</file>

<file path=xl/sharedStrings.xml><?xml version="1.0" encoding="utf-8"?>
<sst xmlns="http://schemas.openxmlformats.org/spreadsheetml/2006/main" count="64" uniqueCount="59">
  <si>
    <t>Fragebogen</t>
  </si>
  <si>
    <t>Antwort</t>
  </si>
  <si>
    <t>Allgemeine Fragen</t>
  </si>
  <si>
    <t>Wie viele Rechnungen verarbeiten Sie im Monat?</t>
  </si>
  <si>
    <t>Bruttojahresgehalt der Sachbearbeitung in der Abteilung?</t>
  </si>
  <si>
    <t>Gehalt basierend auf 40h Vollzeit</t>
  </si>
  <si>
    <t>Arbeitstage pro Monat</t>
  </si>
  <si>
    <t>Durchschnittswert in DE bei 40h Vollzeit</t>
  </si>
  <si>
    <t>Belegerfassung</t>
  </si>
  <si>
    <t>Zeitaufwand zur Erfassung einer Rechnung in Minuten</t>
  </si>
  <si>
    <t>Erfassen Sie Rechnungen mit Positionsdaten/Zeilen?</t>
  </si>
  <si>
    <t>Ja</t>
  </si>
  <si>
    <t>Zeitaufwand zur Erfassung der Positionsdaten (pro Beleg in Minuten)</t>
  </si>
  <si>
    <t>Gleichen Sie Rechnungen mit den Daten der Bestellungen und Lieferungen ab?</t>
  </si>
  <si>
    <t>Nein</t>
  </si>
  <si>
    <t xml:space="preserve">Zeitaufwand für Abgleich mit Bestellungen oder Lieferungen (pro Beleg in Minuten) </t>
  </si>
  <si>
    <t>Müssen Ihre Rechnungen genehmigt werden?</t>
  </si>
  <si>
    <t>Zeitaufwand pro Genehmigungsvorgang in Minuten</t>
  </si>
  <si>
    <t>Anzahl Einkaufsverträge die mit Document Capture verwaltet werden sollen?</t>
  </si>
  <si>
    <t>Zeitaufwand pro Abgleich eines Beleges mit einem Vertrag in Minuten</t>
  </si>
  <si>
    <t>Archivierung</t>
  </si>
  <si>
    <t>Zeitaufwand für die Ablage/Archivierung eines Dokuments in Minuten</t>
  </si>
  <si>
    <t>Wie häufig suchen Sie nach archivierten Dokumenten im Monat</t>
  </si>
  <si>
    <t>Zeitaufwand für die Suche nach einem archivierten Dokument in Minuten</t>
  </si>
  <si>
    <t>Aktivitäten</t>
  </si>
  <si>
    <t>Zeitaufwand 
pro Beleg in Minuten</t>
  </si>
  <si>
    <t>Anzahl Belege
pro Monat</t>
  </si>
  <si>
    <t>Zeitersparnis 
in %</t>
  </si>
  <si>
    <t>Zeitersparnis 
pro Monat in Minuten</t>
  </si>
  <si>
    <t>Kostenersparnis
pro Monat in Euro</t>
  </si>
  <si>
    <t>Erfassen der Belege</t>
  </si>
  <si>
    <t>Genehmigung/Freigabe</t>
  </si>
  <si>
    <t>Ablage/Archivierung</t>
  </si>
  <si>
    <t>Suche nach archivierten Belege</t>
  </si>
  <si>
    <t>Verwaltung von Einkaufsverträgen</t>
  </si>
  <si>
    <t>Ergebnis</t>
  </si>
  <si>
    <t>Featuremodule</t>
  </si>
  <si>
    <t>Benötigt</t>
  </si>
  <si>
    <t>Listenpreis 
pro Monat</t>
  </si>
  <si>
    <t>Rabatt</t>
  </si>
  <si>
    <t>Nettopreis
pro Monat</t>
  </si>
  <si>
    <t>Hidden Fields</t>
  </si>
  <si>
    <t>Essential</t>
  </si>
  <si>
    <t>Advanced</t>
  </si>
  <si>
    <t>Bestellabgleich</t>
  </si>
  <si>
    <t>Genehmigung</t>
  </si>
  <si>
    <t>Einkaufsverträge</t>
  </si>
  <si>
    <t>Return on Invest Berechnung</t>
  </si>
  <si>
    <t>Beträge</t>
  </si>
  <si>
    <t>Lizenzkosten pro Monat</t>
  </si>
  <si>
    <t>Einsparungen pro Monat</t>
  </si>
  <si>
    <t>Einsparungen pro Jahr</t>
  </si>
  <si>
    <t>Implementierungskosten</t>
  </si>
  <si>
    <t>&lt;= Bei Bedarf anpassen (Annahme sind 5 Tage á 8h bei Stundensatz von 150€)</t>
  </si>
  <si>
    <t>Return on Investment nach Jahren</t>
  </si>
  <si>
    <t>From*</t>
  </si>
  <si>
    <t>To*</t>
  </si>
  <si>
    <t>Feature</t>
  </si>
  <si>
    <t>Spalte1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</si>
</sst>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_-;\-* #,##0_-;_-* &quot;-&quot;??_-;_-@_-"/>
    <numFmt numFmtId="166" formatCode="_-* #,##0.0_-;\-* #,##0.0_-;_-* &quot;-&quot;??_-;_-@_-"/>
  </numFmts>
  <fonts count="1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theme="0"/>
      <name val="Times New Roman"/>
      <family val="1"/>
    </font>
    <font>
      <sz val="9"/>
      <color rgb="FF052975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color rgb="FFDEF5FF"/>
      <name val="Arial"/>
      <family val="2"/>
    </font>
    <font>
      <sz val="9"/>
      <color rgb="FFDEF5FF"/>
      <name val="Calibri"/>
      <family val="2"/>
      <scheme val="minor"/>
    </font>
    <font>
      <sz val="9"/>
      <color theme="0" tint="-0.34998626667073579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  <charset val="204"/>
    </font>
    <font>
      <b/>
      <sz val="9"/>
      <color rgb="FF052975"/>
      <name val="Arial"/>
      <family val="2"/>
    </font>
    <font>
      <b/>
      <sz val="9"/>
      <color rgb="FFFFFFCC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rgb="FF052975"/>
        <bgColor indexed="64"/>
      </patternFill>
    </fill>
    <fill>
      <patternFill patternType="solid">
        <fgColor rgb="FFDEF5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BC7"/>
        <bgColor indexed="64"/>
      </patternFill>
    </fill>
    <fill>
      <patternFill patternType="solid">
        <fgColor rgb="FF5F9E8D"/>
        <bgColor indexed="64"/>
      </patternFill>
    </fill>
    <fill>
      <patternFill patternType="solid">
        <fgColor rgb="FF386E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5297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52975"/>
      </left>
      <right style="thin">
        <color rgb="FF052975"/>
      </right>
      <top style="thin">
        <color rgb="FF052975"/>
      </top>
      <bottom style="thin">
        <color rgb="FF052975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 applyAlignment="1">
      <alignment horizontal="left" vertical="top"/>
    </xf>
    <xf numFmtId="0" fontId="0" fillId="0" borderId="0" xfId="0"/>
    <xf numFmtId="0" fontId="4" fillId="0" borderId="0" xfId="0" applyFont="1" applyAlignment="1" applyProtection="1">
      <alignment horizontal="left" vertical="top"/>
      <protection hidden="1"/>
    </xf>
    <xf numFmtId="1" fontId="4" fillId="0" borderId="0" xfId="0" applyNumberFormat="1" applyFont="1" applyAlignment="1" applyProtection="1">
      <alignment horizontal="left" vertical="top"/>
      <protection hidden="1"/>
    </xf>
    <xf numFmtId="44" fontId="7" fillId="5" borderId="1" xfId="2" applyFont="1" applyFill="1" applyBorder="1" applyProtection="1">
      <protection locked="0"/>
    </xf>
    <xf numFmtId="0" fontId="12" fillId="0" borderId="0" xfId="0" applyFont="1" applyAlignment="1">
      <alignment horizontal="left" vertical="top"/>
    </xf>
    <xf numFmtId="9" fontId="0" fillId="0" borderId="0" xfId="3" applyFont="1" applyAlignment="1">
      <alignment horizontal="left" vertical="top"/>
    </xf>
    <xf numFmtId="0" fontId="7" fillId="5" borderId="8" xfId="0" applyFont="1" applyFill="1" applyBorder="1" applyAlignment="1" applyProtection="1">
      <alignment horizontal="right" vertical="center" indent="1"/>
      <protection locked="0"/>
    </xf>
    <xf numFmtId="164" fontId="7" fillId="5" borderId="8" xfId="2" applyNumberFormat="1" applyFont="1" applyFill="1" applyBorder="1" applyAlignment="1" applyProtection="1">
      <alignment horizontal="right" vertical="center" indent="1"/>
      <protection locked="0"/>
    </xf>
    <xf numFmtId="0" fontId="5" fillId="3" borderId="1" xfId="0" applyFont="1" applyFill="1" applyBorder="1"/>
    <xf numFmtId="164" fontId="5" fillId="3" borderId="1" xfId="2" applyNumberFormat="1" applyFont="1" applyFill="1" applyBorder="1" applyProtection="1"/>
    <xf numFmtId="9" fontId="7" fillId="7" borderId="0" xfId="0" applyNumberFormat="1" applyFont="1" applyFill="1" applyAlignment="1" applyProtection="1">
      <alignment horizontal="right" indent="1"/>
      <protection locked="0"/>
    </xf>
    <xf numFmtId="0" fontId="7" fillId="2" borderId="3" xfId="0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 wrapText="1"/>
    </xf>
    <xf numFmtId="0" fontId="5" fillId="3" borderId="0" xfId="0" applyFont="1" applyFill="1"/>
    <xf numFmtId="1" fontId="5" fillId="3" borderId="0" xfId="0" applyNumberFormat="1" applyFont="1" applyFill="1" applyAlignment="1">
      <alignment horizontal="right" indent="1"/>
    </xf>
    <xf numFmtId="165" fontId="5" fillId="3" borderId="0" xfId="1" applyNumberFormat="1" applyFont="1" applyFill="1" applyBorder="1" applyAlignment="1" applyProtection="1">
      <alignment horizontal="left"/>
    </xf>
    <xf numFmtId="164" fontId="5" fillId="3" borderId="0" xfId="2" applyNumberFormat="1" applyFont="1" applyFill="1" applyBorder="1" applyAlignment="1" applyProtection="1">
      <alignment horizontal="right"/>
    </xf>
    <xf numFmtId="0" fontId="5" fillId="3" borderId="0" xfId="0" applyFont="1" applyFill="1" applyAlignment="1">
      <alignment horizontal="right" indent="1"/>
    </xf>
    <xf numFmtId="164" fontId="5" fillId="3" borderId="0" xfId="2" applyNumberFormat="1" applyFont="1" applyFill="1" applyAlignment="1" applyProtection="1">
      <alignment horizontal="right"/>
    </xf>
    <xf numFmtId="0" fontId="8" fillId="4" borderId="0" xfId="0" applyFont="1" applyFill="1" applyAlignment="1">
      <alignment horizontal="left" vertical="center"/>
    </xf>
    <xf numFmtId="165" fontId="8" fillId="4" borderId="0" xfId="0" applyNumberFormat="1" applyFont="1" applyFill="1" applyAlignment="1">
      <alignment horizontal="right" vertical="center"/>
    </xf>
    <xf numFmtId="164" fontId="8" fillId="4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horizontal="center"/>
    </xf>
    <xf numFmtId="164" fontId="5" fillId="3" borderId="0" xfId="2" applyNumberFormat="1" applyFont="1" applyFill="1" applyBorder="1" applyAlignment="1" applyProtection="1">
      <alignment horizontal="right" indent="1"/>
    </xf>
    <xf numFmtId="9" fontId="5" fillId="3" borderId="0" xfId="3" applyFont="1" applyFill="1" applyBorder="1" applyAlignment="1" applyProtection="1">
      <alignment horizontal="center" vertical="top"/>
    </xf>
    <xf numFmtId="44" fontId="5" fillId="3" borderId="0" xfId="3" applyNumberFormat="1" applyFont="1" applyFill="1" applyBorder="1" applyAlignment="1" applyProtection="1">
      <alignment horizontal="left" vertical="top"/>
    </xf>
    <xf numFmtId="165" fontId="0" fillId="0" borderId="0" xfId="1" applyNumberFormat="1" applyFont="1" applyProtection="1"/>
    <xf numFmtId="0" fontId="4" fillId="0" borderId="0" xfId="0" applyFont="1"/>
    <xf numFmtId="0" fontId="5" fillId="3" borderId="5" xfId="0" applyFont="1" applyFill="1" applyBorder="1"/>
    <xf numFmtId="0" fontId="5" fillId="3" borderId="5" xfId="0" applyFont="1" applyFill="1" applyBorder="1" applyAlignment="1">
      <alignment horizontal="center"/>
    </xf>
    <xf numFmtId="164" fontId="5" fillId="3" borderId="5" xfId="2" applyNumberFormat="1" applyFont="1" applyFill="1" applyBorder="1" applyAlignment="1" applyProtection="1">
      <alignment horizontal="center"/>
    </xf>
    <xf numFmtId="9" fontId="5" fillId="3" borderId="5" xfId="3" applyFont="1" applyFill="1" applyBorder="1" applyAlignment="1" applyProtection="1">
      <alignment horizontal="center" vertical="top"/>
    </xf>
    <xf numFmtId="44" fontId="5" fillId="3" borderId="5" xfId="3" applyNumberFormat="1" applyFont="1" applyFill="1" applyBorder="1" applyAlignment="1" applyProtection="1">
      <alignment horizontal="left" vertical="top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44" fontId="8" fillId="4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2" fillId="0" borderId="0" xfId="0" applyFont="1"/>
    <xf numFmtId="3" fontId="2" fillId="0" borderId="0" xfId="0" applyNumberFormat="1" applyFont="1"/>
    <xf numFmtId="0" fontId="14" fillId="6" borderId="7" xfId="0" applyFont="1" applyFill="1" applyBorder="1" applyAlignment="1">
      <alignment horizontal="left" vertical="center"/>
    </xf>
    <xf numFmtId="166" fontId="14" fillId="6" borderId="7" xfId="1" applyNumberFormat="1" applyFont="1" applyFill="1" applyBorder="1" applyAlignment="1" applyProtection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3" borderId="8" xfId="0" applyFont="1" applyFill="1" applyBorder="1" applyAlignment="1">
      <alignment horizontal="left" vertical="center" indent="1"/>
    </xf>
    <xf numFmtId="0" fontId="10" fillId="0" borderId="0" xfId="0" applyFont="1" applyAlignment="1">
      <alignment horizontal="left" vertical="top"/>
    </xf>
    <xf numFmtId="0" fontId="5" fillId="3" borderId="8" xfId="0" applyFont="1" applyFill="1" applyBorder="1" applyAlignment="1">
      <alignment horizontal="left" vertical="center" indent="2"/>
    </xf>
    <xf numFmtId="0" fontId="13" fillId="3" borderId="8" xfId="0" applyFont="1" applyFill="1" applyBorder="1" applyAlignment="1">
      <alignment horizontal="left" vertical="center" inden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38">
    <dxf>
      <numFmt numFmtId="3" formatCode="#,##0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rgb="FFFFF7E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/>
    </dxf>
    <dxf>
      <font>
        <strike val="0"/>
        <outline val="0"/>
        <shadow val="0"/>
        <u val="none"/>
        <vertAlign val="baseline"/>
        <sz val="9"/>
        <color rgb="FF052975"/>
        <name val="Arial"/>
        <family val="2"/>
        <scheme val="none"/>
      </font>
      <fill>
        <patternFill patternType="none">
          <fgColor indexed="64"/>
          <bgColor rgb="FFDEF5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rgb="FF052975"/>
        </patternFill>
      </fill>
      <alignment horizontal="center" vertical="center" textRotation="0" wrapText="1" indent="0" justifyLastLine="0" shrinkToFit="0" readingOrder="0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DEF5FF"/>
        <name val="Arial"/>
        <family val="2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1" tint="0.34998626667073579"/>
        </patternFill>
      </fill>
      <alignment horizontal="left" vertical="center" textRotation="0" wrapText="0" indent="0" justifyLastLine="0" shrinkToFit="0" readingOrder="0"/>
      <protection locked="1"/>
    </dxf>
    <dxf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DEF5FF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protection locked="1"/>
    </dxf>
    <dxf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DEF5FF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left" vertical="center" textRotation="0" wrapText="0" indent="0" justifyLastLine="0" shrinkToFit="0" readingOrder="0"/>
      <protection locked="1"/>
    </dxf>
    <dxf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DEF5FF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left" vertical="center" textRotation="0" wrapText="0" indent="0" justifyLastLine="0" shrinkToFit="0" readingOrder="0"/>
      <protection locked="1"/>
    </dxf>
    <dxf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DEF5FF"/>
        <name val="Arial"/>
        <family val="2"/>
        <scheme val="none"/>
      </font>
      <fill>
        <patternFill patternType="solid">
          <fgColor indexed="64"/>
          <bgColor theme="1" tint="0.34998626667073579"/>
        </patternFill>
      </fill>
      <alignment horizontal="left" vertical="center" textRotation="0" wrapText="0" indent="0" justifyLastLine="0" shrinkToFit="0" readingOrder="0"/>
      <protection locked="1"/>
    </dxf>
    <dxf>
      <protection locked="1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color rgb="FFDEF5FF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  <protection locked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52975"/>
        <name val="Arial"/>
        <family val="2"/>
        <scheme val="none"/>
      </font>
      <alignment horizontal="left" vertical="top" textRotation="0" wrapText="0" indent="0" justifyLastLine="0" shrinkToFit="0" readingOrder="0"/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rgb="FF052975"/>
        </patternFill>
      </fill>
      <alignment horizontal="general" vertical="center" textRotation="0" wrapText="1" indent="0" justifyLastLine="0" shrinkToFit="0" readingOrder="0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DEF5FF"/>
        <name val="Arial"/>
        <family val="2"/>
        <scheme val="none"/>
      </font>
      <numFmt numFmtId="164" formatCode="_-* #,##0\ &quot;€&quot;_-;\-* #,##0\ &quot;€&quot;_-;_-* &quot;-&quot;??\ &quot;€&quot;_-;_-@_-"/>
      <fill>
        <patternFill patternType="solid">
          <fgColor indexed="64"/>
          <bgColor theme="1" tint="0.34998626667073579"/>
        </patternFill>
      </fill>
      <alignment horizontal="right" vertical="center" textRotation="0" wrapText="0" indent="0" justifyLastLine="0" shrinkToFit="0" readingOrder="0"/>
      <protection locked="1"/>
    </dxf>
    <dxf>
      <font>
        <strike val="0"/>
        <outline val="0"/>
        <shadow val="0"/>
        <u val="none"/>
        <vertAlign val="baseline"/>
        <sz val="9"/>
        <color rgb="FF052975"/>
        <name val="Arial"/>
        <family val="2"/>
        <scheme val="none"/>
      </font>
      <fill>
        <patternFill patternType="solid">
          <fgColor indexed="64"/>
          <bgColor rgb="FFDEF5FF"/>
        </patternFill>
      </fill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DEF5FF"/>
        <name val="Arial"/>
        <family val="2"/>
        <scheme val="none"/>
      </font>
      <numFmt numFmtId="165" formatCode="_-* #,##0_-;\-* #,##0_-;_-* &quot;-&quot;??_-;_-@_-"/>
      <fill>
        <patternFill patternType="solid">
          <fgColor indexed="64"/>
          <bgColor theme="1" tint="0.34998626667073579"/>
        </patternFill>
      </fill>
      <alignment horizontal="right" vertical="center" textRotation="0" wrapText="0" indent="0" justifyLastLine="0" shrinkToFit="0" readingOrder="0"/>
      <protection locked="1"/>
    </dxf>
    <dxf>
      <font>
        <strike val="0"/>
        <outline val="0"/>
        <shadow val="0"/>
        <u val="none"/>
        <vertAlign val="baseline"/>
        <sz val="9"/>
        <color rgb="FF052975"/>
        <name val="Arial"/>
        <family val="2"/>
        <scheme val="none"/>
      </font>
      <fill>
        <patternFill patternType="solid">
          <fgColor indexed="64"/>
          <bgColor rgb="FFDEF5FF"/>
        </patternFill>
      </fill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DEF5FF"/>
        <name val="Arial"/>
        <family val="2"/>
        <scheme val="none"/>
      </font>
      <fill>
        <patternFill patternType="solid">
          <fgColor indexed="64"/>
          <bgColor theme="1" tint="0.34998626667073579"/>
        </patternFill>
      </fill>
      <alignment horizontal="left" vertical="center" textRotation="0" wrapText="0" indent="0" justifyLastLine="0" shrinkToFit="0" readingOrder="0"/>
      <protection locked="1"/>
    </dxf>
    <dxf>
      <font>
        <b/>
        <strike val="0"/>
        <outline val="0"/>
        <shadow val="0"/>
        <u val="none"/>
        <vertAlign val="baseline"/>
        <sz val="9"/>
        <color theme="0"/>
        <name val="Arial"/>
        <family val="2"/>
        <scheme val="none"/>
      </font>
      <numFmt numFmtId="13" formatCode="0%"/>
      <fill>
        <patternFill patternType="solid">
          <fgColor indexed="64"/>
          <bgColor rgb="FF00BBC7"/>
        </patternFill>
      </fill>
      <alignment horizontal="righ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DEF5FF"/>
        <name val="Arial"/>
        <family val="2"/>
        <scheme val="none"/>
      </font>
      <fill>
        <patternFill patternType="solid">
          <fgColor indexed="64"/>
          <bgColor theme="1" tint="0.34998626667073579"/>
        </patternFill>
      </fill>
      <alignment horizontal="left" vertical="center" textRotation="0" wrapText="0" indent="0" justifyLastLine="0" shrinkToFit="0" readingOrder="0"/>
      <protection locked="1"/>
    </dxf>
    <dxf>
      <font>
        <strike val="0"/>
        <outline val="0"/>
        <shadow val="0"/>
        <u val="none"/>
        <vertAlign val="baseline"/>
        <sz val="9"/>
        <color rgb="FF052975"/>
        <name val="Arial"/>
        <family val="2"/>
        <scheme val="none"/>
      </font>
      <numFmt numFmtId="1" formatCode="0"/>
      <fill>
        <patternFill patternType="solid">
          <fgColor indexed="64"/>
          <bgColor rgb="FFDEF5FF"/>
        </patternFill>
      </fill>
      <alignment horizontal="right" vertical="bottom" textRotation="0" wrapText="0" indent="1" justifyLastLine="0" shrinkToFit="0" readingOrder="0"/>
      <protection locked="1"/>
    </dxf>
    <dxf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52975"/>
        <name val="Arial"/>
        <family val="2"/>
        <scheme val="none"/>
      </font>
      <fill>
        <patternFill patternType="solid">
          <fgColor indexed="64"/>
          <bgColor rgb="FFDEF5FF"/>
        </patternFill>
      </fill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DEF5FF"/>
        <name val="Arial"/>
        <family val="2"/>
        <scheme val="none"/>
      </font>
      <fill>
        <patternFill patternType="solid">
          <fgColor indexed="64"/>
          <bgColor theme="1" tint="0.34998626667073579"/>
        </patternFill>
      </fill>
      <alignment horizontal="left" vertical="center" textRotation="0" wrapText="0" indent="0" justifyLastLine="0" shrinkToFit="0" readingOrder="0"/>
      <protection locked="1"/>
    </dxf>
    <dxf>
      <font>
        <strike val="0"/>
        <outline val="0"/>
        <shadow val="0"/>
        <u val="none"/>
        <vertAlign val="baseline"/>
        <sz val="9"/>
        <color rgb="FF052975"/>
        <name val="Arial"/>
        <family val="2"/>
        <scheme val="none"/>
      </font>
      <fill>
        <patternFill patternType="solid">
          <fgColor indexed="64"/>
          <bgColor rgb="FFDEF5FF"/>
        </patternFill>
      </fill>
      <protection locked="1"/>
    </dxf>
    <dxf>
      <font>
        <strike val="0"/>
        <outline val="0"/>
        <shadow val="0"/>
        <u val="none"/>
        <vertAlign val="baseline"/>
        <sz val="9"/>
        <color rgb="FFDEF5FF"/>
        <name val="Arial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  <protection locked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52975"/>
        <name val="Arial"/>
        <family val="2"/>
        <scheme val="none"/>
      </font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rgb="FF052975"/>
        </patternFill>
      </fill>
      <alignment horizontal="right" vertical="center" textRotation="0" wrapText="1" indent="0" justifyLastLine="0" shrinkToFit="0" readingOrder="0"/>
      <protection locked="1"/>
    </dxf>
  </dxfs>
  <tableStyles count="0" defaultTableStyle="TableStyleMedium9" defaultPivotStyle="PivotStyleLight16"/>
  <colors>
    <mruColors>
      <color rgb="FF386EA0"/>
      <color rgb="FF5F9E8D"/>
      <color rgb="FFFFFFCC"/>
      <color rgb="FF052975"/>
      <color rgb="FFDEF5FF"/>
      <color rgb="FF00BBC7"/>
      <color rgb="FFFFDEEB"/>
      <color rgb="FFFFF7E3"/>
      <color rgb="FF8FF8FF"/>
      <color rgb="FF00F5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30FE296-A959-41A2-9433-60486433697C}" name="Tabelle3" displayName="Tabelle3" ref="B22:G28" totalsRowCount="1" headerRowDxfId="37" dataDxfId="36" totalsRowDxfId="34" tableBorderDxfId="35">
  <autoFilter ref="B22:G27" xr:uid="{430FE296-A959-41A2-9433-60486433697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47F61CF-1004-451A-B44A-01DC5209B579}" name="Aktivitäten" totalsRowLabel="Ergebnis" dataDxfId="33" totalsRowDxfId="32"/>
    <tableColumn id="7" xr3:uid="{305E1DD8-2221-4449-8381-2184C2F6EB38}" name="Zeitaufwand _x000a_pro Beleg in Minuten" dataDxfId="31" totalsRowDxfId="30"/>
    <tableColumn id="2" xr3:uid="{AEED49FB-C295-4073-9A17-53F7E04130E1}" name="Anzahl Belege_x000a_pro Monat" dataDxfId="29" totalsRowDxfId="28"/>
    <tableColumn id="4" xr3:uid="{17275DDB-ADC1-43CF-80C3-8FACC724A908}" name="Zeitersparnis _x000a_in %" dataDxfId="27" totalsRowDxfId="26"/>
    <tableColumn id="5" xr3:uid="{677B37AC-8349-4A59-9A7C-746ED209ACD7}" name="Zeitersparnis _x000a_pro Monat in Minuten" totalsRowFunction="sum" dataDxfId="25" totalsRowDxfId="24" dataCellStyle="Komma">
      <calculatedColumnFormula>Tabelle3[[#This Row],[Zeitaufwand 
pro Beleg in Minuten]]*Tabelle3[[#This Row],[Anzahl Belege
pro Monat]]*Tabelle3[[#This Row],[Zeitersparnis 
in %]]</calculatedColumnFormula>
    </tableColumn>
    <tableColumn id="6" xr3:uid="{2B7677F9-2B5F-467D-A2D2-6FA61595F744}" name="Kostenersparnis_x000a_pro Monat in Euro" totalsRowFunction="sum" dataDxfId="23" totalsRowDxfId="22">
      <calculatedColumnFormula>F23/60*Salary/12/Workdays/8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FC8BABC-21A0-407E-B1A7-8047DFEC5E58}" name="Belegarten6" displayName="Belegarten6" ref="B30:F36" totalsRowCount="1" headerRowDxfId="21" dataDxfId="20" totalsRowDxfId="18" tableBorderDxfId="19" totalsRowBorderDxfId="17">
  <autoFilter ref="B30:F35" xr:uid="{4FC8BABC-21A0-407E-B1A7-8047DFEC5E5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7B3BD4D-394A-4A81-90DD-032F8B1677AD}" name="Featuremodule" totalsRowLabel="Ergebnis" dataDxfId="16" totalsRowDxfId="15"/>
    <tableColumn id="2" xr3:uid="{7CCF99EE-C96A-4206-95C4-43A8021E3B9C}" name="Benötigt" dataDxfId="14" totalsRowDxfId="13"/>
    <tableColumn id="4" xr3:uid="{194F9437-5D74-4ACB-A313-C2DA4BA926D4}" name="Listenpreis _x000a_pro Monat" dataDxfId="12" totalsRowDxfId="11">
      <calculatedColumnFormula>IF(Belegarten6[[#This Row],[Benötigt]]="Ja",_xlfn.XLOOKUP(QInvoices,Prices2026[To*],Prices2026[Essential],-1,1,1),0)</calculatedColumnFormula>
    </tableColumn>
    <tableColumn id="5" xr3:uid="{6CA8EC71-10E8-4F21-8461-D6E0BA42D86F}" name="Rabatt" dataDxfId="10" totalsRowDxfId="9"/>
    <tableColumn id="7" xr3:uid="{2706E64A-1E3B-4C84-BD66-31BBA15A6206}" name="Nettopreis_x000a_pro Monat" totalsRowFunction="sum" dataDxfId="8" totalsRowDxfId="7">
      <calculatedColumnFormula>Belegarten6[[#This Row],[Listenpreis 
pro Monat]]-(Belegarten6[[#This Row],[Listenpreis 
pro Monat]]*Belegarten6[[#This Row],[Rabatt]])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ADA1900-FD72-4634-806E-AF11ACD6BFD8}" name="Tabelle10" displayName="Tabelle10" ref="B38:C43" totalsRowShown="0" headerRowDxfId="6" dataDxfId="4" headerRowBorderDxfId="5" tableBorderDxfId="3">
  <autoFilter ref="B38:C43" xr:uid="{BADA1900-FD72-4634-806E-AF11ACD6BFD8}">
    <filterColumn colId="0" hiddenButton="1"/>
    <filterColumn colId="1" hiddenButton="1"/>
  </autoFilter>
  <tableColumns count="2">
    <tableColumn id="1" xr3:uid="{13B17CA7-05CA-4285-870B-C480EC243271}" name="Return on Invest Berechnung" dataDxfId="2"/>
    <tableColumn id="2" xr3:uid="{07602D2A-B0BA-4F1A-98DF-B75437EE1B47}" name="Beträge" dataDxfId="1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2753ED5-3171-451D-953C-4C819518B1FA}" name="Prices2026" displayName="Prices2026" ref="A1:E47" totalsRowShown="0">
  <autoFilter ref="A1:E47" xr:uid="{52753ED5-3171-451D-953C-4C819518B1FA}"/>
  <tableColumns count="5">
    <tableColumn id="1" xr3:uid="{A9C7B78F-8AC0-4E30-AAB6-52ABB7A074C2}" name="From*"/>
    <tableColumn id="7" xr3:uid="{F4024656-378D-48A2-99FE-06301AD4ED10}" name="To*" dataDxfId="0"/>
    <tableColumn id="2" xr3:uid="{4D70ADC3-D4DF-43B2-994F-F01DFAEDC89A}" name="Essential"/>
    <tableColumn id="3" xr3:uid="{8D10A6FD-6826-476A-A415-3C002268F8DD}" name="Feature"/>
    <tableColumn id="4" xr3:uid="{F41D00C8-1743-4313-8CA5-0594CAB73D13}" name="Spalte1" dataCellStyle="Prozent">
      <calculatedColumnFormula>Prices2026[[#This Row],[Feature]]/Prices2026[[#This Row],[Essential]]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DC7B1-402A-4801-AA0D-990CE6E46DA2}">
  <dimension ref="B2:S51"/>
  <sheetViews>
    <sheetView showGridLines="0" tabSelected="1" zoomScale="110" zoomScaleNormal="110" workbookViewId="0"/>
  </sheetViews>
  <sheetFormatPr baseColWidth="10" defaultColWidth="12" defaultRowHeight="12.75" x14ac:dyDescent="0.2"/>
  <cols>
    <col min="1" max="1" width="6" customWidth="1"/>
    <col min="2" max="2" width="35.83203125" customWidth="1"/>
    <col min="3" max="7" width="21.83203125" customWidth="1"/>
    <col min="8" max="8" width="14.1640625" customWidth="1"/>
  </cols>
  <sheetData>
    <row r="2" spans="2:17" ht="25.5" customHeight="1" x14ac:dyDescent="0.2">
      <c r="B2" s="62" t="s">
        <v>0</v>
      </c>
      <c r="C2" s="63"/>
      <c r="D2" s="63"/>
      <c r="E2" s="12" t="s">
        <v>1</v>
      </c>
      <c r="F2" s="13"/>
    </row>
    <row r="3" spans="2:17" ht="15" customHeight="1" x14ac:dyDescent="0.2">
      <c r="B3" s="61" t="s">
        <v>2</v>
      </c>
      <c r="C3" s="61"/>
      <c r="D3" s="61"/>
      <c r="E3" s="61"/>
    </row>
    <row r="4" spans="2:17" ht="15" customHeight="1" x14ac:dyDescent="0.2">
      <c r="B4" s="58" t="s">
        <v>3</v>
      </c>
      <c r="C4" s="58"/>
      <c r="D4" s="58"/>
      <c r="E4" s="7">
        <v>250</v>
      </c>
    </row>
    <row r="5" spans="2:17" ht="15" customHeight="1" x14ac:dyDescent="0.2">
      <c r="B5" s="58" t="s">
        <v>4</v>
      </c>
      <c r="C5" s="58"/>
      <c r="D5" s="58"/>
      <c r="E5" s="8">
        <v>45000</v>
      </c>
      <c r="F5" s="59" t="s">
        <v>5</v>
      </c>
      <c r="G5" s="59"/>
    </row>
    <row r="6" spans="2:17" ht="15" customHeight="1" x14ac:dyDescent="0.2">
      <c r="B6" s="58" t="s">
        <v>6</v>
      </c>
      <c r="C6" s="58"/>
      <c r="D6" s="58"/>
      <c r="E6" s="7">
        <v>21</v>
      </c>
      <c r="F6" s="59" t="s">
        <v>7</v>
      </c>
      <c r="G6" s="59"/>
    </row>
    <row r="7" spans="2:17" ht="15" customHeight="1" x14ac:dyDescent="0.2">
      <c r="B7" s="61" t="s">
        <v>8</v>
      </c>
      <c r="C7" s="61"/>
      <c r="D7" s="61"/>
      <c r="E7" s="61"/>
      <c r="F7" s="14"/>
      <c r="G7" s="14"/>
    </row>
    <row r="8" spans="2:17" ht="15" customHeight="1" x14ac:dyDescent="0.2">
      <c r="B8" s="60" t="s">
        <v>9</v>
      </c>
      <c r="C8" s="60"/>
      <c r="D8" s="60"/>
      <c r="E8" s="7">
        <v>5</v>
      </c>
      <c r="F8" s="14"/>
      <c r="G8" s="14"/>
    </row>
    <row r="9" spans="2:17" ht="15" customHeight="1" x14ac:dyDescent="0.2">
      <c r="B9" s="58" t="s">
        <v>10</v>
      </c>
      <c r="C9" s="58"/>
      <c r="D9" s="58"/>
      <c r="E9" s="7" t="s">
        <v>11</v>
      </c>
      <c r="I9" s="15"/>
      <c r="J9" s="15"/>
      <c r="K9" s="15"/>
      <c r="L9" s="15"/>
      <c r="M9" s="15"/>
      <c r="N9" s="15"/>
      <c r="O9" s="15"/>
      <c r="P9" s="15"/>
      <c r="Q9" s="15"/>
    </row>
    <row r="10" spans="2:17" ht="15" customHeight="1" x14ac:dyDescent="0.2">
      <c r="B10" s="60" t="s">
        <v>12</v>
      </c>
      <c r="C10" s="60"/>
      <c r="D10" s="60"/>
      <c r="E10" s="7">
        <v>1</v>
      </c>
      <c r="I10" s="15"/>
      <c r="J10" s="15"/>
      <c r="K10" s="15"/>
      <c r="L10" s="15"/>
      <c r="M10" s="15"/>
      <c r="N10" s="15"/>
      <c r="O10" s="15"/>
      <c r="P10" s="15"/>
      <c r="Q10" s="15"/>
    </row>
    <row r="11" spans="2:17" ht="15" customHeight="1" x14ac:dyDescent="0.2">
      <c r="B11" s="58" t="s">
        <v>13</v>
      </c>
      <c r="C11" s="58"/>
      <c r="D11" s="58"/>
      <c r="E11" s="7" t="s">
        <v>14</v>
      </c>
      <c r="I11" s="15"/>
      <c r="J11" s="15"/>
      <c r="K11" s="15"/>
      <c r="L11" s="15"/>
      <c r="M11" s="15"/>
      <c r="N11" s="15"/>
      <c r="O11" s="15"/>
      <c r="P11" s="15"/>
      <c r="Q11" s="15"/>
    </row>
    <row r="12" spans="2:17" ht="15" customHeight="1" x14ac:dyDescent="0.2">
      <c r="B12" s="60" t="s">
        <v>15</v>
      </c>
      <c r="C12" s="60"/>
      <c r="D12" s="60"/>
      <c r="E12" s="7">
        <v>3</v>
      </c>
      <c r="I12" s="15"/>
      <c r="J12" s="15"/>
      <c r="K12" s="15"/>
      <c r="L12" s="15"/>
      <c r="M12" s="15"/>
      <c r="N12" s="15"/>
      <c r="O12" s="15"/>
      <c r="P12" s="15"/>
      <c r="Q12" s="15"/>
    </row>
    <row r="13" spans="2:17" ht="15" customHeight="1" x14ac:dyDescent="0.2">
      <c r="B13" s="58" t="s">
        <v>16</v>
      </c>
      <c r="C13" s="58"/>
      <c r="D13" s="58"/>
      <c r="E13" s="7" t="s">
        <v>11</v>
      </c>
      <c r="I13" s="15"/>
      <c r="J13" s="15"/>
      <c r="K13" s="15"/>
      <c r="L13" s="15"/>
      <c r="M13" s="15"/>
      <c r="N13" s="15"/>
      <c r="O13" s="15"/>
      <c r="P13" s="15"/>
      <c r="Q13" s="15"/>
    </row>
    <row r="14" spans="2:17" ht="15" customHeight="1" x14ac:dyDescent="0.2">
      <c r="B14" s="60" t="s">
        <v>17</v>
      </c>
      <c r="C14" s="60"/>
      <c r="D14" s="60"/>
      <c r="E14" s="7">
        <v>3</v>
      </c>
      <c r="I14" s="15"/>
      <c r="J14" s="15"/>
      <c r="K14" s="15"/>
      <c r="L14" s="15"/>
      <c r="M14" s="15"/>
      <c r="N14" s="15"/>
      <c r="O14" s="15"/>
      <c r="P14" s="15"/>
      <c r="Q14" s="15"/>
    </row>
    <row r="15" spans="2:17" ht="15" customHeight="1" x14ac:dyDescent="0.2">
      <c r="B15" s="58" t="s">
        <v>18</v>
      </c>
      <c r="C15" s="58"/>
      <c r="D15" s="58"/>
      <c r="E15" s="7">
        <v>5</v>
      </c>
      <c r="I15" s="15"/>
      <c r="J15" s="15"/>
      <c r="K15" s="15"/>
      <c r="L15" s="15"/>
      <c r="M15" s="15"/>
      <c r="N15" s="15"/>
      <c r="O15" s="15"/>
      <c r="P15" s="15"/>
      <c r="Q15" s="15"/>
    </row>
    <row r="16" spans="2:17" ht="15" customHeight="1" x14ac:dyDescent="0.2">
      <c r="B16" s="60" t="s">
        <v>19</v>
      </c>
      <c r="C16" s="60"/>
      <c r="D16" s="60"/>
      <c r="E16" s="7">
        <v>5</v>
      </c>
      <c r="I16" s="15"/>
      <c r="J16" s="15"/>
      <c r="K16" s="15"/>
      <c r="L16" s="15"/>
      <c r="M16" s="15"/>
      <c r="N16" s="15"/>
      <c r="O16" s="15"/>
      <c r="P16" s="15"/>
      <c r="Q16" s="15"/>
    </row>
    <row r="17" spans="2:19" ht="15" customHeight="1" x14ac:dyDescent="0.2">
      <c r="B17" s="61" t="s">
        <v>20</v>
      </c>
      <c r="C17" s="61"/>
      <c r="D17" s="61"/>
      <c r="E17" s="61"/>
      <c r="I17" s="15"/>
      <c r="J17" s="15"/>
      <c r="K17" s="15"/>
      <c r="L17" s="15"/>
      <c r="M17" s="15"/>
      <c r="N17" s="15"/>
      <c r="O17" s="15"/>
      <c r="P17" s="15"/>
      <c r="Q17" s="15"/>
    </row>
    <row r="18" spans="2:19" ht="15" customHeight="1" x14ac:dyDescent="0.2">
      <c r="B18" s="60" t="s">
        <v>21</v>
      </c>
      <c r="C18" s="60"/>
      <c r="D18" s="60"/>
      <c r="E18" s="7">
        <v>25</v>
      </c>
      <c r="I18" s="15"/>
      <c r="J18" s="15"/>
      <c r="K18" s="15"/>
      <c r="L18" s="15"/>
      <c r="M18" s="15"/>
      <c r="N18" s="15"/>
      <c r="O18" s="15"/>
      <c r="P18" s="15"/>
      <c r="Q18" s="15"/>
    </row>
    <row r="19" spans="2:19" ht="15" customHeight="1" x14ac:dyDescent="0.2">
      <c r="B19" s="58" t="s">
        <v>22</v>
      </c>
      <c r="C19" s="58"/>
      <c r="D19" s="58"/>
      <c r="E19" s="7">
        <v>1</v>
      </c>
      <c r="I19" s="15"/>
      <c r="J19" s="15"/>
      <c r="K19" s="15"/>
      <c r="L19" s="15"/>
      <c r="M19" s="15"/>
      <c r="N19" s="15"/>
      <c r="O19" s="15"/>
      <c r="P19" s="15"/>
      <c r="Q19" s="15"/>
    </row>
    <row r="20" spans="2:19" ht="15" customHeight="1" x14ac:dyDescent="0.2">
      <c r="B20" s="60" t="s">
        <v>23</v>
      </c>
      <c r="C20" s="60"/>
      <c r="D20" s="60"/>
      <c r="E20" s="7">
        <v>3</v>
      </c>
      <c r="I20" s="15"/>
      <c r="J20" s="15"/>
      <c r="K20" s="15"/>
      <c r="L20" s="15"/>
      <c r="M20" s="15"/>
      <c r="N20" s="15"/>
      <c r="O20" s="15"/>
      <c r="P20" s="15"/>
      <c r="Q20" s="15"/>
      <c r="R20" s="16"/>
      <c r="S20" s="16"/>
    </row>
    <row r="21" spans="2:19" ht="15" customHeight="1" x14ac:dyDescent="0.2">
      <c r="I21" s="15"/>
      <c r="J21" s="15"/>
      <c r="K21" s="15"/>
      <c r="L21" s="15"/>
      <c r="M21" s="15"/>
      <c r="N21" s="15"/>
      <c r="O21" s="15"/>
      <c r="P21" s="15"/>
      <c r="Q21" s="15"/>
      <c r="R21" s="16"/>
      <c r="S21" s="16"/>
    </row>
    <row r="22" spans="2:19" ht="34.5" customHeight="1" x14ac:dyDescent="0.2">
      <c r="B22" s="17" t="s">
        <v>24</v>
      </c>
      <c r="C22" s="18" t="s">
        <v>25</v>
      </c>
      <c r="D22" s="18" t="s">
        <v>26</v>
      </c>
      <c r="E22" s="18" t="s">
        <v>27</v>
      </c>
      <c r="F22" s="18" t="s">
        <v>28</v>
      </c>
      <c r="G22" s="18" t="s">
        <v>29</v>
      </c>
      <c r="H22" s="1"/>
      <c r="I22" s="15"/>
      <c r="J22" s="15"/>
      <c r="K22" s="15"/>
      <c r="L22" s="15"/>
      <c r="M22" s="15"/>
      <c r="N22" s="15"/>
      <c r="O22" s="15"/>
      <c r="P22" s="15"/>
      <c r="Q22" s="15"/>
      <c r="R22" s="16"/>
      <c r="S22" s="16"/>
    </row>
    <row r="23" spans="2:19" ht="15" customHeight="1" x14ac:dyDescent="0.2">
      <c r="B23" s="19" t="s">
        <v>30</v>
      </c>
      <c r="C23" s="20">
        <f>qMinutesPerInvoice+(IF(C32="Ja",qMinutesLineRecognition))+(IF(C33="Ja",qMinutesOrdermatch))</f>
        <v>9</v>
      </c>
      <c r="D23" s="20">
        <f>QInvoices</f>
        <v>250</v>
      </c>
      <c r="E23" s="11">
        <v>0.85</v>
      </c>
      <c r="F23" s="21">
        <f>Tabelle3[[#This Row],[Zeitaufwand 
pro Beleg in Minuten]]*Tabelle3[[#This Row],[Anzahl Belege
pro Monat]]*Tabelle3[[#This Row],[Zeitersparnis 
in %]]</f>
        <v>1912.5</v>
      </c>
      <c r="G23" s="22">
        <f>F23/60*Salary/12/Workdays/8</f>
        <v>711.49553571428567</v>
      </c>
      <c r="H23" s="1"/>
      <c r="I23" s="15"/>
      <c r="J23" s="15"/>
      <c r="K23" s="15"/>
      <c r="L23" s="15"/>
      <c r="M23" s="15"/>
      <c r="N23" s="15"/>
      <c r="O23" s="15"/>
      <c r="P23" s="15"/>
      <c r="Q23" s="15"/>
      <c r="R23" s="16"/>
      <c r="S23" s="16"/>
    </row>
    <row r="24" spans="2:19" ht="15" customHeight="1" x14ac:dyDescent="0.2">
      <c r="B24" s="19" t="s">
        <v>31</v>
      </c>
      <c r="C24" s="20">
        <f>qMinutesApproval</f>
        <v>3</v>
      </c>
      <c r="D24" s="20">
        <f>IF(QGenehmigung="Ja",E4,0)</f>
        <v>250</v>
      </c>
      <c r="E24" s="11">
        <v>0.75</v>
      </c>
      <c r="F24" s="21">
        <f>Tabelle3[[#This Row],[Zeitaufwand 
pro Beleg in Minuten]]*Tabelle3[[#This Row],[Anzahl Belege
pro Monat]]*Tabelle3[[#This Row],[Zeitersparnis 
in %]]</f>
        <v>562.5</v>
      </c>
      <c r="G24" s="22">
        <f>F24/60*Salary/12/Workdays/8</f>
        <v>209.26339285714286</v>
      </c>
      <c r="H24" s="1"/>
      <c r="I24" s="15"/>
      <c r="J24" s="15"/>
      <c r="K24" s="15"/>
      <c r="L24" s="15"/>
      <c r="M24" s="15"/>
      <c r="N24" s="15"/>
      <c r="O24" s="15"/>
      <c r="P24" s="15"/>
      <c r="Q24" s="15"/>
      <c r="R24" s="16"/>
      <c r="S24" s="16"/>
    </row>
    <row r="25" spans="2:19" ht="15" customHeight="1" x14ac:dyDescent="0.2">
      <c r="B25" s="19" t="s">
        <v>32</v>
      </c>
      <c r="C25" s="20">
        <f>QMinutesArchiving</f>
        <v>25</v>
      </c>
      <c r="D25" s="20">
        <f>QInvoices</f>
        <v>250</v>
      </c>
      <c r="E25" s="11">
        <v>1</v>
      </c>
      <c r="F25" s="21">
        <f>Tabelle3[[#This Row],[Zeitaufwand 
pro Beleg in Minuten]]*Tabelle3[[#This Row],[Anzahl Belege
pro Monat]]*Tabelle3[[#This Row],[Zeitersparnis 
in %]]</f>
        <v>6250</v>
      </c>
      <c r="G25" s="22">
        <f>F25/60*Salary/12/Workdays/8</f>
        <v>2325.1488095238096</v>
      </c>
      <c r="H25" s="1"/>
      <c r="I25" s="15"/>
      <c r="J25" s="15"/>
      <c r="K25" s="15"/>
      <c r="L25" s="15"/>
      <c r="M25" s="15"/>
      <c r="N25" s="15"/>
      <c r="O25" s="15"/>
      <c r="P25" s="15"/>
      <c r="Q25" s="15"/>
      <c r="R25" s="16"/>
      <c r="S25" s="16"/>
    </row>
    <row r="26" spans="2:19" ht="15" customHeight="1" x14ac:dyDescent="0.2">
      <c r="B26" s="19" t="s">
        <v>33</v>
      </c>
      <c r="C26" s="20">
        <f>QMinutesPerArchiveSearch</f>
        <v>3</v>
      </c>
      <c r="D26" s="23">
        <f>QArchiveSearch</f>
        <v>1</v>
      </c>
      <c r="E26" s="11">
        <v>0.98</v>
      </c>
      <c r="F26" s="21">
        <f>Tabelle3[[#This Row],[Zeitaufwand 
pro Beleg in Minuten]]*Tabelle3[[#This Row],[Anzahl Belege
pro Monat]]*Tabelle3[[#This Row],[Zeitersparnis 
in %]]</f>
        <v>2.94</v>
      </c>
      <c r="G26" s="22">
        <f>F26/60*Salary/12/Workdays/8</f>
        <v>1.09375</v>
      </c>
      <c r="H26" s="1"/>
      <c r="I26" s="15"/>
      <c r="J26" s="15"/>
      <c r="K26" s="15"/>
      <c r="L26" s="15"/>
      <c r="M26" s="15"/>
      <c r="N26" s="15"/>
      <c r="O26" s="15"/>
      <c r="P26" s="15"/>
      <c r="Q26" s="15"/>
      <c r="R26" s="16"/>
      <c r="S26" s="16"/>
    </row>
    <row r="27" spans="2:19" ht="15" customHeight="1" x14ac:dyDescent="0.2">
      <c r="B27" s="19" t="s">
        <v>34</v>
      </c>
      <c r="C27" s="20">
        <f>QMinutesPurchaseContract</f>
        <v>5</v>
      </c>
      <c r="D27" s="20">
        <f>QPurchaseContract</f>
        <v>5</v>
      </c>
      <c r="E27" s="11">
        <v>0.7</v>
      </c>
      <c r="F27" s="21">
        <f>Tabelle3[[#This Row],[Zeitaufwand 
pro Beleg in Minuten]]*Tabelle3[[#This Row],[Anzahl Belege
pro Monat]]*Tabelle3[[#This Row],[Zeitersparnis 
in %]]</f>
        <v>17.5</v>
      </c>
      <c r="G27" s="24">
        <f>F27/60*Salary/12/Workdays/8</f>
        <v>6.510416666666667</v>
      </c>
      <c r="H27" s="1"/>
      <c r="I27" s="15"/>
      <c r="J27" s="15"/>
      <c r="K27" s="15"/>
      <c r="L27" s="15"/>
      <c r="M27" s="15"/>
      <c r="N27" s="15"/>
      <c r="O27" s="15"/>
      <c r="P27" s="15"/>
      <c r="Q27" s="15"/>
      <c r="R27" s="16"/>
      <c r="S27" s="16"/>
    </row>
    <row r="28" spans="2:19" s="31" customFormat="1" ht="21" customHeight="1" x14ac:dyDescent="0.2">
      <c r="B28" s="25" t="s">
        <v>35</v>
      </c>
      <c r="C28" s="25"/>
      <c r="D28" s="25"/>
      <c r="E28" s="25"/>
      <c r="F28" s="26">
        <f>SUBTOTAL(109,Tabelle3[Zeitersparnis 
pro Monat in Minuten])</f>
        <v>8745.44</v>
      </c>
      <c r="G28" s="27">
        <f>SUBTOTAL(109,Tabelle3[Kostenersparnis
pro Monat in Euro])</f>
        <v>3253.5119047619046</v>
      </c>
      <c r="H28" s="28"/>
      <c r="I28" s="29"/>
      <c r="J28" s="29"/>
      <c r="K28" s="29"/>
      <c r="L28" s="29"/>
      <c r="M28" s="29"/>
      <c r="N28" s="29"/>
      <c r="O28" s="29"/>
      <c r="P28" s="29"/>
      <c r="Q28" s="29"/>
      <c r="R28" s="30"/>
      <c r="S28" s="30"/>
    </row>
    <row r="29" spans="2:19" x14ac:dyDescent="0.2">
      <c r="B29" s="32"/>
      <c r="C29" s="1"/>
      <c r="D29" s="1"/>
      <c r="I29" s="15"/>
      <c r="J29" s="33"/>
      <c r="K29" s="33"/>
      <c r="L29" s="33"/>
      <c r="M29" s="15"/>
      <c r="N29" s="15"/>
      <c r="O29" s="15"/>
      <c r="P29" s="15"/>
      <c r="Q29" s="15"/>
      <c r="R29" s="16"/>
      <c r="S29" s="16"/>
    </row>
    <row r="30" spans="2:19" ht="27" customHeight="1" x14ac:dyDescent="0.2">
      <c r="B30" s="34" t="s">
        <v>36</v>
      </c>
      <c r="C30" s="35" t="s">
        <v>37</v>
      </c>
      <c r="D30" s="36" t="s">
        <v>38</v>
      </c>
      <c r="E30" s="35" t="s">
        <v>39</v>
      </c>
      <c r="F30" s="36" t="s">
        <v>40</v>
      </c>
      <c r="H30" s="2" t="s">
        <v>41</v>
      </c>
      <c r="I30" s="33"/>
      <c r="J30" s="33"/>
      <c r="K30" s="33"/>
      <c r="L30" s="15"/>
      <c r="M30" s="15"/>
      <c r="N30" s="15"/>
      <c r="O30" s="15"/>
      <c r="P30" s="15"/>
      <c r="Q30" s="16"/>
      <c r="R30" s="16"/>
    </row>
    <row r="31" spans="2:19" ht="15" customHeight="1" x14ac:dyDescent="0.2">
      <c r="B31" s="19" t="s">
        <v>42</v>
      </c>
      <c r="C31" s="37" t="s">
        <v>11</v>
      </c>
      <c r="D31" s="38">
        <f>IF(Belegarten6[[#This Row],[Benötigt]]="Ja",_xlfn.XLOOKUP(QInvoices,Prices2026[To*],Prices2026[Essential],-1,1,1),0)</f>
        <v>76</v>
      </c>
      <c r="E31" s="39">
        <v>0</v>
      </c>
      <c r="F31" s="40">
        <f>Belegarten6[[#This Row],[Listenpreis 
pro Monat]]-(Belegarten6[[#This Row],[Listenpreis 
pro Monat]]*Belegarten6[[#This Row],[Rabatt]])</f>
        <v>76</v>
      </c>
      <c r="H31" s="3"/>
      <c r="I31" s="33"/>
      <c r="J31" s="33"/>
      <c r="K31" s="33"/>
      <c r="L31" s="15"/>
      <c r="M31" s="15"/>
      <c r="N31" s="15"/>
      <c r="O31" s="15"/>
      <c r="P31" s="15"/>
      <c r="Q31" s="16"/>
      <c r="R31" s="16"/>
    </row>
    <row r="32" spans="2:19" ht="15" customHeight="1" x14ac:dyDescent="0.2">
      <c r="B32" s="19" t="s">
        <v>43</v>
      </c>
      <c r="C32" s="37" t="str">
        <f>QAdvanced</f>
        <v>Ja</v>
      </c>
      <c r="D32" s="38">
        <f>IF(Belegarten6[[#This Row],[Benötigt]]="Ja",_xlfn.XLOOKUP(QInvoices,Prices2026[To*],Prices2026[Feature],-1,1,1),0)</f>
        <v>69</v>
      </c>
      <c r="E32" s="39">
        <v>0</v>
      </c>
      <c r="F32" s="40">
        <f>Belegarten6[[#This Row],[Listenpreis 
pro Monat]]-(Belegarten6[[#This Row],[Listenpreis 
pro Monat]]*Belegarten6[[#This Row],[Rabatt]])</f>
        <v>69</v>
      </c>
      <c r="H32" s="2">
        <f>COUNTIF(Belegarten6[Benötigt],"Ja")-1</f>
        <v>4</v>
      </c>
      <c r="I32" s="33"/>
      <c r="J32" s="33"/>
      <c r="K32" s="33"/>
      <c r="L32" s="15"/>
      <c r="M32" s="15"/>
      <c r="N32" s="15"/>
      <c r="O32" s="15"/>
      <c r="P32" s="15"/>
      <c r="Q32" s="16"/>
      <c r="R32" s="16"/>
    </row>
    <row r="33" spans="2:19" ht="15" customHeight="1" x14ac:dyDescent="0.2">
      <c r="B33" s="19" t="s">
        <v>44</v>
      </c>
      <c r="C33" s="37" t="s">
        <v>11</v>
      </c>
      <c r="D33" s="38">
        <f>IF(Belegarten6[[#This Row],[Benötigt]]="Ja",_xlfn.XLOOKUP(QInvoices,Prices2026[To*],Prices2026[Feature],-1,1,1),0)</f>
        <v>69</v>
      </c>
      <c r="E33" s="39">
        <f>IF(OR(Belegarten6[[#This Row],[Listenpreis 
pro Monat]]=0,ActivatedFeatures&lt;2),0,IF(COUNTIF(D32,"&gt;0")&lt;1,0,IF(COUNTIF(E32,0.25)=0,0.25,0.5)))</f>
        <v>0.25</v>
      </c>
      <c r="F33" s="40">
        <f>Belegarten6[[#This Row],[Listenpreis 
pro Monat]]-(Belegarten6[[#This Row],[Listenpreis 
pro Monat]]*Belegarten6[[#This Row],[Rabatt]])</f>
        <v>51.75</v>
      </c>
      <c r="G33" s="1"/>
      <c r="H33" s="2">
        <f>COUNTIF(Belegarten6[Rabatt],0.25)</f>
        <v>1</v>
      </c>
      <c r="I33" s="33"/>
      <c r="J33" s="15"/>
      <c r="K33" s="15"/>
      <c r="L33" s="15"/>
      <c r="M33" s="15"/>
      <c r="N33" s="15"/>
      <c r="O33" s="15"/>
      <c r="P33" s="15"/>
      <c r="Q33" s="16"/>
      <c r="R33" s="16"/>
    </row>
    <row r="34" spans="2:19" ht="15" customHeight="1" x14ac:dyDescent="0.2">
      <c r="B34" s="19" t="s">
        <v>45</v>
      </c>
      <c r="C34" s="37" t="str">
        <f>QGenehmigung</f>
        <v>Ja</v>
      </c>
      <c r="D34" s="38">
        <f>IF(Belegarten6[[#This Row],[Benötigt]]="Ja",_xlfn.XLOOKUP(QInvoices,Prices2026[To*],Prices2026[Feature],-1,1,1),0)</f>
        <v>69</v>
      </c>
      <c r="E34" s="39">
        <f>IF(OR(Belegarten6[[#This Row],[Listenpreis 
pro Monat]]=0,ActivatedFeatures&lt;2),0,IF(COUNTIF(D32:D33,"&gt;0")&lt;1,0,IF(COUNTIF(E31:E33,0.25)=0,0.25,0.5)))</f>
        <v>0.5</v>
      </c>
      <c r="F34" s="40">
        <f>Belegarten6[[#This Row],[Listenpreis 
pro Monat]]-(Belegarten6[[#This Row],[Listenpreis 
pro Monat]]*Belegarten6[[#This Row],[Rabatt]])</f>
        <v>34.5</v>
      </c>
      <c r="G34" s="41"/>
      <c r="H34" s="42"/>
      <c r="I34" s="33"/>
      <c r="J34" s="15"/>
      <c r="K34" s="15"/>
      <c r="L34" s="15"/>
      <c r="M34" s="15"/>
      <c r="N34" s="15"/>
      <c r="O34" s="15"/>
      <c r="P34" s="15"/>
      <c r="Q34" s="16"/>
      <c r="R34" s="16"/>
    </row>
    <row r="35" spans="2:19" ht="15" customHeight="1" x14ac:dyDescent="0.2">
      <c r="B35" s="43" t="s">
        <v>46</v>
      </c>
      <c r="C35" s="44" t="str">
        <f>IF(QPurchaseContract&gt;0,"Ja","Nein")</f>
        <v>Ja</v>
      </c>
      <c r="D35" s="45">
        <f>IF(Belegarten6[[#This Row],[Benötigt]]="Ja",_xlfn.XLOOKUP(QInvoices,Prices2026[To*],Prices2026[Feature],-1,1,1),0)</f>
        <v>69</v>
      </c>
      <c r="E35" s="46">
        <f>IF(OR(Belegarten6[[#This Row],[Listenpreis 
pro Monat]]=0,ActivatedFeatures&lt;2),0,IF(COUNTIF(D32:D34,"&gt;0")&lt;1,0,IF(COUNTIF(E31:E34,0.25)=0,0.25,0.5)))</f>
        <v>0.5</v>
      </c>
      <c r="F35" s="47">
        <f>Belegarten6[[#This Row],[Listenpreis 
pro Monat]]-(Belegarten6[[#This Row],[Listenpreis 
pro Monat]]*Belegarten6[[#This Row],[Rabatt]])</f>
        <v>34.5</v>
      </c>
      <c r="G35" s="1"/>
      <c r="H35" s="15"/>
      <c r="I35" s="15"/>
      <c r="J35" s="15"/>
      <c r="K35" s="15"/>
      <c r="L35" s="15"/>
      <c r="M35" s="15"/>
      <c r="N35" s="15"/>
      <c r="O35" s="15"/>
      <c r="P35" s="15"/>
      <c r="Q35" s="16"/>
      <c r="R35" s="16"/>
    </row>
    <row r="36" spans="2:19" s="31" customFormat="1" ht="20.25" customHeight="1" x14ac:dyDescent="0.2">
      <c r="B36" s="25" t="s">
        <v>35</v>
      </c>
      <c r="C36" s="48"/>
      <c r="D36" s="48"/>
      <c r="E36" s="49"/>
      <c r="F36" s="50">
        <f>SUBTOTAL(109,Belegarten6[Nettopreis
pro Monat])</f>
        <v>265.75</v>
      </c>
      <c r="G36" s="28"/>
      <c r="H36" s="29"/>
      <c r="I36" s="29"/>
      <c r="J36" s="29"/>
      <c r="K36" s="29"/>
      <c r="L36" s="29"/>
      <c r="M36" s="29"/>
      <c r="N36" s="29"/>
      <c r="O36" s="29"/>
      <c r="P36" s="29"/>
      <c r="Q36" s="30"/>
      <c r="R36" s="30"/>
    </row>
    <row r="37" spans="2:19" x14ac:dyDescent="0.2">
      <c r="B37" s="1"/>
      <c r="C37" s="1"/>
      <c r="D37" s="1"/>
      <c r="E37" s="1"/>
      <c r="F37" s="1"/>
      <c r="G37" s="1"/>
      <c r="H37" s="1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16"/>
    </row>
    <row r="38" spans="2:19" ht="27" customHeight="1" x14ac:dyDescent="0.2">
      <c r="B38" s="51" t="s">
        <v>47</v>
      </c>
      <c r="C38" s="36" t="s">
        <v>48</v>
      </c>
      <c r="D38" s="32"/>
      <c r="E38" s="1"/>
      <c r="F38" s="1"/>
      <c r="G38" s="1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16"/>
    </row>
    <row r="39" spans="2:19" ht="15" customHeight="1" x14ac:dyDescent="0.25">
      <c r="B39" s="9" t="s">
        <v>49</v>
      </c>
      <c r="C39" s="10">
        <f>Belegarten6[[#Totals],[Nettopreis
pro Monat]]</f>
        <v>265.75</v>
      </c>
      <c r="F39" s="52"/>
      <c r="G39" s="53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6"/>
    </row>
    <row r="40" spans="2:19" ht="15" customHeight="1" x14ac:dyDescent="0.25">
      <c r="B40" s="9" t="s">
        <v>50</v>
      </c>
      <c r="C40" s="10">
        <f>Tabelle3[[#Totals],[Kostenersparnis
pro Monat in Euro]]</f>
        <v>3253.5119047619046</v>
      </c>
      <c r="F40" s="52"/>
      <c r="G40" s="53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6"/>
    </row>
    <row r="41" spans="2:19" ht="15" customHeight="1" x14ac:dyDescent="0.2">
      <c r="B41" s="9" t="s">
        <v>51</v>
      </c>
      <c r="C41" s="10">
        <f>(C40*12)-(C39*12)</f>
        <v>35853.142857142855</v>
      </c>
      <c r="I41" s="15"/>
      <c r="J41" s="15"/>
      <c r="K41" s="15"/>
      <c r="L41" s="15"/>
      <c r="M41" s="15"/>
      <c r="N41" s="15"/>
      <c r="O41" s="15"/>
      <c r="P41" s="15"/>
      <c r="Q41" s="15"/>
      <c r="R41" s="16"/>
      <c r="S41" s="16"/>
    </row>
    <row r="42" spans="2:19" ht="15" customHeight="1" x14ac:dyDescent="0.2">
      <c r="B42" s="9" t="s">
        <v>52</v>
      </c>
      <c r="C42" s="4">
        <v>6000</v>
      </c>
      <c r="D42" s="56" t="s">
        <v>53</v>
      </c>
      <c r="E42" s="57"/>
      <c r="F42" s="57"/>
      <c r="G42" s="57"/>
      <c r="I42" s="15"/>
      <c r="J42" s="15"/>
      <c r="K42" s="15"/>
      <c r="L42" s="15"/>
      <c r="M42" s="15"/>
      <c r="N42" s="15"/>
      <c r="O42" s="15"/>
      <c r="P42" s="15"/>
      <c r="Q42" s="15"/>
      <c r="R42" s="16"/>
      <c r="S42" s="16"/>
    </row>
    <row r="43" spans="2:19" ht="21" customHeight="1" x14ac:dyDescent="0.2">
      <c r="B43" s="54" t="s">
        <v>54</v>
      </c>
      <c r="C43" s="55">
        <f>C42/C41</f>
        <v>0.16734934574374832</v>
      </c>
      <c r="I43" s="15"/>
      <c r="J43" s="15"/>
      <c r="K43" s="15"/>
      <c r="L43" s="15"/>
      <c r="M43" s="15"/>
      <c r="N43" s="15"/>
      <c r="O43" s="15"/>
      <c r="P43" s="15"/>
      <c r="Q43" s="15"/>
      <c r="R43" s="16"/>
      <c r="S43" s="16"/>
    </row>
    <row r="44" spans="2:19" ht="15" customHeight="1" x14ac:dyDescent="0.2"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2:19" x14ac:dyDescent="0.2"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2:19" x14ac:dyDescent="0.2"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2:19" x14ac:dyDescent="0.2"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2:19" x14ac:dyDescent="0.2"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9:19" x14ac:dyDescent="0.2"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9:19" x14ac:dyDescent="0.2"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9:19" x14ac:dyDescent="0.2"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</sheetData>
  <sheetProtection sheet="1" objects="1" scenarios="1"/>
  <mergeCells count="22">
    <mergeCell ref="B2:D2"/>
    <mergeCell ref="B4:D4"/>
    <mergeCell ref="B9:D9"/>
    <mergeCell ref="B11:D11"/>
    <mergeCell ref="B13:D13"/>
    <mergeCell ref="B3:E3"/>
    <mergeCell ref="B7:E7"/>
    <mergeCell ref="B8:D8"/>
    <mergeCell ref="D42:G42"/>
    <mergeCell ref="B5:D5"/>
    <mergeCell ref="B6:D6"/>
    <mergeCell ref="F6:G6"/>
    <mergeCell ref="B15:D15"/>
    <mergeCell ref="B18:D18"/>
    <mergeCell ref="B20:D20"/>
    <mergeCell ref="B19:D19"/>
    <mergeCell ref="F5:G5"/>
    <mergeCell ref="B17:E17"/>
    <mergeCell ref="B14:D14"/>
    <mergeCell ref="B10:D10"/>
    <mergeCell ref="B12:D12"/>
    <mergeCell ref="B16:D16"/>
  </mergeCells>
  <phoneticPr fontId="3" type="noConversion"/>
  <dataValidations count="6">
    <dataValidation type="whole" operator="greaterThan" allowBlank="1" showInputMessage="1" showErrorMessage="1" sqref="D23 D25:D26" xr:uid="{1241DCE4-6422-4393-B5E3-E8F64021BA43}">
      <formula1>0</formula1>
    </dataValidation>
    <dataValidation type="list" allowBlank="1" showInputMessage="1" showErrorMessage="1" sqref="C32:C33 C35 E9 E11 E13" xr:uid="{B4FF2515-BF0C-4D09-846F-969E01B8E7E0}">
      <formula1>"Ja,Nein"</formula1>
    </dataValidation>
    <dataValidation type="whole" operator="greaterThanOrEqual" allowBlank="1" showInputMessage="1" showErrorMessage="1" sqref="D24 E4:E6" xr:uid="{5B3BF4CD-9BDB-416C-A1DE-EAE7380A1C8C}">
      <formula1>0</formula1>
    </dataValidation>
    <dataValidation type="decimal" operator="greaterThanOrEqual" allowBlank="1" showInputMessage="1" showErrorMessage="1" sqref="C42 C27" xr:uid="{DD8553C9-EF57-4976-9F74-745ABE61D67B}">
      <formula1>0</formula1>
    </dataValidation>
    <dataValidation type="whole" allowBlank="1" showInputMessage="1" showErrorMessage="1" sqref="E23:E27" xr:uid="{C1D19CF5-A50C-4B36-8C0A-196CA3AF829A}">
      <formula1>0</formula1>
      <formula2>100</formula2>
    </dataValidation>
    <dataValidation type="list" allowBlank="1" showInputMessage="1" showErrorMessage="1" sqref="C29" xr:uid="{CFC07053-DC09-470A-B79C-CA4E4F0F9772}">
      <formula1>#REF!</formula1>
    </dataValidation>
  </dataValidations>
  <pageMargins left="0.7" right="0.7" top="0.78740157499999996" bottom="0.78740157499999996" header="0.3" footer="0.3"/>
  <pageSetup orientation="portrait" r:id="rId1"/>
  <ignoredErrors>
    <ignoredError sqref="G23 D32:D35" calculatedColumn="1"/>
    <ignoredError sqref="E23 E24:E27" listDataValidation="1"/>
  </ignoredErrors>
  <legacy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7"/>
  <sheetViews>
    <sheetView zoomScale="145" zoomScaleNormal="145" workbookViewId="0">
      <selection activeCell="E2" sqref="E2"/>
    </sheetView>
  </sheetViews>
  <sheetFormatPr baseColWidth="10" defaultColWidth="9.33203125" defaultRowHeight="12.75" x14ac:dyDescent="0.2"/>
  <cols>
    <col min="1" max="1" width="9.83203125" bestFit="1" customWidth="1"/>
    <col min="2" max="2" width="15.33203125" customWidth="1"/>
    <col min="3" max="3" width="20.5" customWidth="1"/>
    <col min="4" max="4" width="17.83203125" customWidth="1"/>
    <col min="5" max="5" width="6.6640625" customWidth="1"/>
    <col min="6" max="6" width="6.83203125" customWidth="1"/>
    <col min="7" max="7" width="7" customWidth="1"/>
    <col min="8" max="8" width="6.83203125" customWidth="1"/>
    <col min="9" max="9" width="7.33203125" customWidth="1"/>
    <col min="10" max="10" width="7.1640625" customWidth="1"/>
    <col min="11" max="11" width="7.33203125" customWidth="1"/>
    <col min="12" max="12" width="7.1640625" customWidth="1"/>
    <col min="13" max="13" width="7.33203125" customWidth="1"/>
    <col min="14" max="15" width="7.1640625" customWidth="1"/>
    <col min="16" max="16" width="7.33203125" customWidth="1"/>
    <col min="17" max="17" width="7.1640625" customWidth="1"/>
    <col min="18" max="19" width="7.33203125" customWidth="1"/>
    <col min="20" max="20" width="7.83203125" customWidth="1"/>
    <col min="21" max="21" width="7.6640625" customWidth="1"/>
  </cols>
  <sheetData>
    <row r="1" spans="1:5" x14ac:dyDescent="0.2">
      <c r="A1" t="s">
        <v>55</v>
      </c>
      <c r="B1" t="s">
        <v>56</v>
      </c>
      <c r="C1" t="s">
        <v>42</v>
      </c>
      <c r="D1" s="5" t="s">
        <v>57</v>
      </c>
      <c r="E1" t="s">
        <v>58</v>
      </c>
    </row>
    <row r="2" spans="1:5" x14ac:dyDescent="0.2">
      <c r="A2" s="1">
        <v>0</v>
      </c>
      <c r="B2" s="1">
        <v>25</v>
      </c>
      <c r="C2" s="1">
        <v>12</v>
      </c>
      <c r="D2" s="1">
        <v>12</v>
      </c>
      <c r="E2" s="6">
        <f>Prices2026[[#This Row],[Feature]]/Prices2026[[#This Row],[Essential]]</f>
        <v>1</v>
      </c>
    </row>
    <row r="3" spans="1:5" x14ac:dyDescent="0.2">
      <c r="A3" s="1">
        <v>26</v>
      </c>
      <c r="B3" s="1">
        <v>100</v>
      </c>
      <c r="C3" s="1">
        <v>27</v>
      </c>
      <c r="D3" s="1">
        <v>35</v>
      </c>
      <c r="E3" s="6">
        <f>Prices2026[[#This Row],[Feature]]/Prices2026[[#This Row],[Essential]]</f>
        <v>1.2962962962962963</v>
      </c>
    </row>
    <row r="4" spans="1:5" x14ac:dyDescent="0.2">
      <c r="A4" s="1">
        <v>101</v>
      </c>
      <c r="B4" s="1">
        <v>200</v>
      </c>
      <c r="C4" s="1">
        <v>53</v>
      </c>
      <c r="D4" s="1">
        <v>49</v>
      </c>
      <c r="E4" s="6">
        <f>Prices2026[[#This Row],[Feature]]/Prices2026[[#This Row],[Essential]]</f>
        <v>0.92452830188679247</v>
      </c>
    </row>
    <row r="5" spans="1:5" x14ac:dyDescent="0.2">
      <c r="A5" s="1">
        <v>201</v>
      </c>
      <c r="B5" s="1">
        <v>300</v>
      </c>
      <c r="C5" s="1">
        <v>76</v>
      </c>
      <c r="D5" s="1">
        <v>69</v>
      </c>
      <c r="E5" s="6">
        <f>Prices2026[[#This Row],[Feature]]/Prices2026[[#This Row],[Essential]]</f>
        <v>0.90789473684210531</v>
      </c>
    </row>
    <row r="6" spans="1:5" x14ac:dyDescent="0.2">
      <c r="A6" s="1">
        <v>301</v>
      </c>
      <c r="B6" s="1">
        <v>400</v>
      </c>
      <c r="C6" s="1">
        <v>97</v>
      </c>
      <c r="D6" s="1">
        <v>88</v>
      </c>
      <c r="E6" s="6">
        <f>Prices2026[[#This Row],[Feature]]/Prices2026[[#This Row],[Essential]]</f>
        <v>0.90721649484536082</v>
      </c>
    </row>
    <row r="7" spans="1:5" x14ac:dyDescent="0.2">
      <c r="A7" s="1">
        <v>401</v>
      </c>
      <c r="B7" s="1">
        <v>500</v>
      </c>
      <c r="C7" s="1">
        <v>117</v>
      </c>
      <c r="D7" s="1">
        <v>100</v>
      </c>
      <c r="E7" s="6">
        <f>Prices2026[[#This Row],[Feature]]/Prices2026[[#This Row],[Essential]]</f>
        <v>0.85470085470085466</v>
      </c>
    </row>
    <row r="8" spans="1:5" x14ac:dyDescent="0.2">
      <c r="A8" s="1">
        <v>501</v>
      </c>
      <c r="B8" s="1">
        <v>750</v>
      </c>
      <c r="C8" s="1">
        <v>143</v>
      </c>
      <c r="D8" s="1">
        <v>112</v>
      </c>
      <c r="E8" s="6">
        <f>Prices2026[[#This Row],[Feature]]/Prices2026[[#This Row],[Essential]]</f>
        <v>0.78321678321678323</v>
      </c>
    </row>
    <row r="9" spans="1:5" x14ac:dyDescent="0.2">
      <c r="A9" s="1">
        <v>751</v>
      </c>
      <c r="B9" s="1">
        <v>1000</v>
      </c>
      <c r="C9" s="1">
        <v>211</v>
      </c>
      <c r="D9" s="1">
        <v>124</v>
      </c>
      <c r="E9" s="6">
        <f>Prices2026[[#This Row],[Feature]]/Prices2026[[#This Row],[Essential]]</f>
        <v>0.58767772511848337</v>
      </c>
    </row>
    <row r="10" spans="1:5" x14ac:dyDescent="0.2">
      <c r="A10" s="1">
        <v>1001</v>
      </c>
      <c r="B10" s="1">
        <v>1500</v>
      </c>
      <c r="C10" s="1">
        <v>279</v>
      </c>
      <c r="D10" s="1">
        <v>151</v>
      </c>
      <c r="E10" s="6">
        <f>Prices2026[[#This Row],[Feature]]/Prices2026[[#This Row],[Essential]]</f>
        <v>0.54121863799283154</v>
      </c>
    </row>
    <row r="11" spans="1:5" x14ac:dyDescent="0.2">
      <c r="A11" s="1">
        <v>1501</v>
      </c>
      <c r="B11" s="1">
        <v>2000</v>
      </c>
      <c r="C11" s="1">
        <v>415</v>
      </c>
      <c r="D11" s="1">
        <v>168</v>
      </c>
      <c r="E11" s="6">
        <f>Prices2026[[#This Row],[Feature]]/Prices2026[[#This Row],[Essential]]</f>
        <v>0.40481927710843374</v>
      </c>
    </row>
    <row r="12" spans="1:5" x14ac:dyDescent="0.2">
      <c r="A12" s="1">
        <v>2001</v>
      </c>
      <c r="B12" s="1">
        <v>2500</v>
      </c>
      <c r="C12" s="1">
        <v>490</v>
      </c>
      <c r="D12" s="1">
        <v>191</v>
      </c>
      <c r="E12" s="6">
        <f>Prices2026[[#This Row],[Feature]]/Prices2026[[#This Row],[Essential]]</f>
        <v>0.38979591836734695</v>
      </c>
    </row>
    <row r="13" spans="1:5" x14ac:dyDescent="0.2">
      <c r="A13" s="1">
        <v>2501</v>
      </c>
      <c r="B13" s="1">
        <v>3000</v>
      </c>
      <c r="C13" s="1">
        <v>527</v>
      </c>
      <c r="D13" s="1">
        <v>215</v>
      </c>
      <c r="E13" s="6">
        <f>Prices2026[[#This Row],[Feature]]/Prices2026[[#This Row],[Essential]]</f>
        <v>0.40796963946869069</v>
      </c>
    </row>
    <row r="14" spans="1:5" x14ac:dyDescent="0.2">
      <c r="A14" s="1">
        <v>3001</v>
      </c>
      <c r="B14" s="1">
        <v>3500</v>
      </c>
      <c r="C14" s="1">
        <v>565</v>
      </c>
      <c r="D14" s="1">
        <v>239</v>
      </c>
      <c r="E14" s="6">
        <f>Prices2026[[#This Row],[Feature]]/Prices2026[[#This Row],[Essential]]</f>
        <v>0.4230088495575221</v>
      </c>
    </row>
    <row r="15" spans="1:5" x14ac:dyDescent="0.2">
      <c r="A15" s="1">
        <v>3501</v>
      </c>
      <c r="B15" s="1">
        <v>4000</v>
      </c>
      <c r="C15" s="1">
        <v>603</v>
      </c>
      <c r="D15" s="1">
        <v>263</v>
      </c>
      <c r="E15" s="6">
        <f>Prices2026[[#This Row],[Feature]]/Prices2026[[#This Row],[Essential]]</f>
        <v>0.4361525704809287</v>
      </c>
    </row>
    <row r="16" spans="1:5" x14ac:dyDescent="0.2">
      <c r="A16" s="1">
        <v>4001</v>
      </c>
      <c r="B16" s="1">
        <v>4500</v>
      </c>
      <c r="C16" s="1">
        <v>641</v>
      </c>
      <c r="D16" s="1">
        <v>287</v>
      </c>
      <c r="E16" s="6">
        <f>Prices2026[[#This Row],[Feature]]/Prices2026[[#This Row],[Essential]]</f>
        <v>0.44773790951638065</v>
      </c>
    </row>
    <row r="17" spans="1:5" x14ac:dyDescent="0.2">
      <c r="A17" s="1">
        <v>4501</v>
      </c>
      <c r="B17" s="1">
        <v>5000</v>
      </c>
      <c r="C17" s="1">
        <v>678</v>
      </c>
      <c r="D17" s="1">
        <v>311</v>
      </c>
      <c r="E17" s="6">
        <f>Prices2026[[#This Row],[Feature]]/Prices2026[[#This Row],[Essential]]</f>
        <v>0.45870206489675514</v>
      </c>
    </row>
    <row r="18" spans="1:5" x14ac:dyDescent="0.2">
      <c r="A18" s="1">
        <v>5001</v>
      </c>
      <c r="B18" s="1">
        <v>6000</v>
      </c>
      <c r="C18" s="1">
        <v>693</v>
      </c>
      <c r="D18" s="1">
        <v>335</v>
      </c>
      <c r="E18" s="6">
        <f>Prices2026[[#This Row],[Feature]]/Prices2026[[#This Row],[Essential]]</f>
        <v>0.48340548340548339</v>
      </c>
    </row>
    <row r="19" spans="1:5" x14ac:dyDescent="0.2">
      <c r="A19" s="1">
        <v>6001</v>
      </c>
      <c r="B19" s="1">
        <v>7000</v>
      </c>
      <c r="C19" s="1">
        <v>716</v>
      </c>
      <c r="D19" s="1">
        <v>343</v>
      </c>
      <c r="E19" s="6">
        <f>Prices2026[[#This Row],[Feature]]/Prices2026[[#This Row],[Essential]]</f>
        <v>0.47905027932960892</v>
      </c>
    </row>
    <row r="20" spans="1:5" x14ac:dyDescent="0.2">
      <c r="A20" s="1">
        <v>7001</v>
      </c>
      <c r="B20" s="1">
        <v>8000</v>
      </c>
      <c r="C20" s="1">
        <v>738</v>
      </c>
      <c r="D20" s="1">
        <v>351</v>
      </c>
      <c r="E20" s="6">
        <f>Prices2026[[#This Row],[Feature]]/Prices2026[[#This Row],[Essential]]</f>
        <v>0.47560975609756095</v>
      </c>
    </row>
    <row r="21" spans="1:5" x14ac:dyDescent="0.2">
      <c r="A21" s="1">
        <v>8001</v>
      </c>
      <c r="B21" s="1">
        <v>9000</v>
      </c>
      <c r="C21" s="1">
        <v>769</v>
      </c>
      <c r="D21" s="1">
        <v>359</v>
      </c>
      <c r="E21" s="6">
        <f>Prices2026[[#This Row],[Feature]]/Prices2026[[#This Row],[Essential]]</f>
        <v>0.46684005201560469</v>
      </c>
    </row>
    <row r="22" spans="1:5" x14ac:dyDescent="0.2">
      <c r="A22" s="1">
        <v>9001</v>
      </c>
      <c r="B22" s="1">
        <v>10000</v>
      </c>
      <c r="C22" s="1">
        <v>791</v>
      </c>
      <c r="D22" s="1">
        <v>367</v>
      </c>
      <c r="E22" s="6">
        <f>Prices2026[[#This Row],[Feature]]/Prices2026[[#This Row],[Essential]]</f>
        <v>0.46396965865992412</v>
      </c>
    </row>
    <row r="23" spans="1:5" x14ac:dyDescent="0.2">
      <c r="A23" s="1">
        <v>10001</v>
      </c>
      <c r="B23" s="1">
        <v>12500</v>
      </c>
      <c r="C23" s="1">
        <v>829</v>
      </c>
      <c r="D23" s="1">
        <v>374</v>
      </c>
      <c r="E23" s="6">
        <f>Prices2026[[#This Row],[Feature]]/Prices2026[[#This Row],[Essential]]</f>
        <v>0.45114595898673099</v>
      </c>
    </row>
    <row r="24" spans="1:5" x14ac:dyDescent="0.2">
      <c r="A24" s="1">
        <v>12501</v>
      </c>
      <c r="B24" s="1">
        <v>15000</v>
      </c>
      <c r="C24" s="1">
        <v>867</v>
      </c>
      <c r="D24" s="1">
        <v>382</v>
      </c>
      <c r="E24" s="6">
        <f>Prices2026[[#This Row],[Feature]]/Prices2026[[#This Row],[Essential]]</f>
        <v>0.44059976931949252</v>
      </c>
    </row>
    <row r="25" spans="1:5" x14ac:dyDescent="0.2">
      <c r="A25" s="1">
        <v>15001</v>
      </c>
      <c r="B25" s="1">
        <v>17500</v>
      </c>
      <c r="C25" s="1">
        <v>904</v>
      </c>
      <c r="D25" s="1">
        <v>391</v>
      </c>
      <c r="E25" s="6">
        <f>Prices2026[[#This Row],[Feature]]/Prices2026[[#This Row],[Essential]]</f>
        <v>0.43252212389380529</v>
      </c>
    </row>
    <row r="26" spans="1:5" x14ac:dyDescent="0.2">
      <c r="A26" s="1">
        <v>17501</v>
      </c>
      <c r="B26" s="1">
        <v>20000</v>
      </c>
      <c r="C26" s="1">
        <v>979</v>
      </c>
      <c r="D26" s="1">
        <v>398</v>
      </c>
      <c r="E26" s="6">
        <f>Prices2026[[#This Row],[Feature]]/Prices2026[[#This Row],[Essential]]</f>
        <v>0.40653728294177732</v>
      </c>
    </row>
    <row r="27" spans="1:5" x14ac:dyDescent="0.2">
      <c r="A27" s="1">
        <v>20001</v>
      </c>
      <c r="B27" s="1">
        <v>22500</v>
      </c>
      <c r="C27" s="1">
        <v>1055</v>
      </c>
      <c r="D27" s="1">
        <v>407</v>
      </c>
      <c r="E27" s="6">
        <f>Prices2026[[#This Row],[Feature]]/Prices2026[[#This Row],[Essential]]</f>
        <v>0.385781990521327</v>
      </c>
    </row>
    <row r="28" spans="1:5" x14ac:dyDescent="0.2">
      <c r="A28" s="1">
        <v>22501</v>
      </c>
      <c r="B28" s="1">
        <v>25000</v>
      </c>
      <c r="C28" s="1">
        <v>1130</v>
      </c>
      <c r="D28" s="1">
        <v>414</v>
      </c>
      <c r="E28" s="6">
        <f>Prices2026[[#This Row],[Feature]]/Prices2026[[#This Row],[Essential]]</f>
        <v>0.36637168141592918</v>
      </c>
    </row>
    <row r="29" spans="1:5" x14ac:dyDescent="0.2">
      <c r="A29" s="1">
        <v>25001</v>
      </c>
      <c r="B29" s="1">
        <v>27500</v>
      </c>
      <c r="C29" s="1">
        <v>1205</v>
      </c>
      <c r="D29" s="1">
        <v>422</v>
      </c>
      <c r="E29" s="6">
        <f>Prices2026[[#This Row],[Feature]]/Prices2026[[#This Row],[Essential]]</f>
        <v>0.35020746887966803</v>
      </c>
    </row>
    <row r="30" spans="1:5" x14ac:dyDescent="0.2">
      <c r="A30" s="1">
        <v>27501</v>
      </c>
      <c r="B30" s="1">
        <v>30000</v>
      </c>
      <c r="C30" s="1">
        <v>1281</v>
      </c>
      <c r="D30" s="1">
        <v>430</v>
      </c>
      <c r="E30" s="6">
        <f>Prices2026[[#This Row],[Feature]]/Prices2026[[#This Row],[Essential]]</f>
        <v>0.33567525370804058</v>
      </c>
    </row>
    <row r="31" spans="1:5" x14ac:dyDescent="0.2">
      <c r="A31" s="1">
        <v>30001</v>
      </c>
      <c r="B31" s="1">
        <v>35000</v>
      </c>
      <c r="C31" s="1">
        <v>1356</v>
      </c>
      <c r="D31" s="1">
        <v>446</v>
      </c>
      <c r="E31" s="6">
        <f>Prices2026[[#This Row],[Feature]]/Prices2026[[#This Row],[Essential]]</f>
        <v>0.32890855457227136</v>
      </c>
    </row>
    <row r="32" spans="1:5" x14ac:dyDescent="0.2">
      <c r="A32" s="1">
        <v>35001</v>
      </c>
      <c r="B32" s="1">
        <v>40000</v>
      </c>
      <c r="C32" s="1">
        <v>1658</v>
      </c>
      <c r="D32" s="1">
        <v>462</v>
      </c>
      <c r="E32" s="6">
        <f>Prices2026[[#This Row],[Feature]]/Prices2026[[#This Row],[Essential]]</f>
        <v>0.27864897466827504</v>
      </c>
    </row>
    <row r="33" spans="1:5" x14ac:dyDescent="0.2">
      <c r="A33" s="1">
        <v>40001</v>
      </c>
      <c r="B33" s="1">
        <v>45000</v>
      </c>
      <c r="C33" s="1">
        <v>1884</v>
      </c>
      <c r="D33" s="1">
        <v>478</v>
      </c>
      <c r="E33" s="6">
        <f>Prices2026[[#This Row],[Feature]]/Prices2026[[#This Row],[Essential]]</f>
        <v>0.25371549893842887</v>
      </c>
    </row>
    <row r="34" spans="1:5" x14ac:dyDescent="0.2">
      <c r="A34" s="1">
        <v>45001</v>
      </c>
      <c r="B34" s="1">
        <v>50000</v>
      </c>
      <c r="C34" s="1">
        <v>2110</v>
      </c>
      <c r="D34" s="1">
        <v>494</v>
      </c>
      <c r="E34" s="6">
        <f>Prices2026[[#This Row],[Feature]]/Prices2026[[#This Row],[Essential]]</f>
        <v>0.23412322274881517</v>
      </c>
    </row>
    <row r="35" spans="1:5" x14ac:dyDescent="0.2">
      <c r="A35" s="1">
        <v>50001</v>
      </c>
      <c r="B35" s="1">
        <v>55000</v>
      </c>
      <c r="C35" s="1">
        <v>2336</v>
      </c>
      <c r="D35" s="1">
        <v>510</v>
      </c>
      <c r="E35" s="6">
        <f>Prices2026[[#This Row],[Feature]]/Prices2026[[#This Row],[Essential]]</f>
        <v>0.21832191780821919</v>
      </c>
    </row>
    <row r="36" spans="1:5" x14ac:dyDescent="0.2">
      <c r="A36" s="1">
        <v>55001</v>
      </c>
      <c r="B36" s="1">
        <v>60000</v>
      </c>
      <c r="C36" s="1">
        <v>2562</v>
      </c>
      <c r="D36" s="1">
        <v>526</v>
      </c>
      <c r="E36" s="6">
        <f>Prices2026[[#This Row],[Feature]]/Prices2026[[#This Row],[Essential]]</f>
        <v>0.20530835284933646</v>
      </c>
    </row>
    <row r="37" spans="1:5" x14ac:dyDescent="0.2">
      <c r="A37" s="1">
        <v>60001</v>
      </c>
      <c r="B37" s="1">
        <v>70000</v>
      </c>
      <c r="C37" s="1">
        <v>3014</v>
      </c>
      <c r="D37" s="1">
        <v>542</v>
      </c>
      <c r="E37" s="6">
        <f>Prices2026[[#This Row],[Feature]]/Prices2026[[#This Row],[Essential]]</f>
        <v>0.17982747179827471</v>
      </c>
    </row>
    <row r="38" spans="1:5" x14ac:dyDescent="0.2">
      <c r="A38" s="1">
        <v>70001</v>
      </c>
      <c r="B38" s="1">
        <v>80000</v>
      </c>
      <c r="C38" s="1">
        <v>3391</v>
      </c>
      <c r="D38" s="1">
        <v>558</v>
      </c>
      <c r="E38" s="6">
        <f>Prices2026[[#This Row],[Feature]]/Prices2026[[#This Row],[Essential]]</f>
        <v>0.16455322913594811</v>
      </c>
    </row>
    <row r="39" spans="1:5" x14ac:dyDescent="0.2">
      <c r="A39" s="1">
        <v>80001</v>
      </c>
      <c r="B39" s="1">
        <v>90000</v>
      </c>
      <c r="C39" s="1">
        <v>3767</v>
      </c>
      <c r="D39" s="1">
        <v>574</v>
      </c>
      <c r="E39" s="6">
        <f>Prices2026[[#This Row],[Feature]]/Prices2026[[#This Row],[Essential]]</f>
        <v>0.15237589593841253</v>
      </c>
    </row>
    <row r="40" spans="1:5" x14ac:dyDescent="0.2">
      <c r="A40" s="1">
        <v>90001</v>
      </c>
      <c r="B40" s="1">
        <v>100000</v>
      </c>
      <c r="C40" s="1">
        <v>4521</v>
      </c>
      <c r="D40" s="1">
        <v>590</v>
      </c>
      <c r="E40" s="6">
        <f>Prices2026[[#This Row],[Feature]]/Prices2026[[#This Row],[Essential]]</f>
        <v>0.13050210130502102</v>
      </c>
    </row>
    <row r="41" spans="1:5" x14ac:dyDescent="0.2">
      <c r="A41" s="1">
        <v>100001</v>
      </c>
      <c r="B41" s="1">
        <v>125000</v>
      </c>
      <c r="C41" s="1">
        <v>5274</v>
      </c>
      <c r="D41" s="1">
        <v>606</v>
      </c>
      <c r="E41" s="6">
        <f>Prices2026[[#This Row],[Feature]]/Prices2026[[#This Row],[Essential]]</f>
        <v>0.11490329920364049</v>
      </c>
    </row>
    <row r="42" spans="1:5" x14ac:dyDescent="0.2">
      <c r="A42" s="1">
        <v>125001</v>
      </c>
      <c r="B42" s="1">
        <v>150000</v>
      </c>
      <c r="C42" s="1">
        <v>6028</v>
      </c>
      <c r="D42" s="1">
        <v>621</v>
      </c>
      <c r="E42" s="6">
        <f>Prices2026[[#This Row],[Feature]]/Prices2026[[#This Row],[Essential]]</f>
        <v>0.10301924353019244</v>
      </c>
    </row>
    <row r="43" spans="1:5" x14ac:dyDescent="0.2">
      <c r="A43" s="1">
        <v>150001</v>
      </c>
      <c r="B43" s="1">
        <v>175000</v>
      </c>
      <c r="C43" s="1">
        <v>6781</v>
      </c>
      <c r="D43" s="1">
        <v>637</v>
      </c>
      <c r="E43" s="6">
        <f>Prices2026[[#This Row],[Feature]]/Prices2026[[#This Row],[Essential]]</f>
        <v>9.3938947057956051E-2</v>
      </c>
    </row>
    <row r="44" spans="1:5" x14ac:dyDescent="0.2">
      <c r="A44" s="1">
        <v>175001</v>
      </c>
      <c r="B44" s="1">
        <v>200000</v>
      </c>
      <c r="C44" s="1">
        <v>7535</v>
      </c>
      <c r="D44" s="1">
        <v>653</v>
      </c>
      <c r="E44" s="6">
        <f>Prices2026[[#This Row],[Feature]]/Prices2026[[#This Row],[Essential]]</f>
        <v>8.6662242866622427E-2</v>
      </c>
    </row>
    <row r="45" spans="1:5" x14ac:dyDescent="0.2">
      <c r="A45" s="1">
        <v>200001</v>
      </c>
      <c r="B45" s="1">
        <v>225000</v>
      </c>
      <c r="C45" s="1">
        <v>8288</v>
      </c>
      <c r="D45" s="1">
        <v>669</v>
      </c>
      <c r="E45" s="6">
        <f>Prices2026[[#This Row],[Feature]]/Prices2026[[#This Row],[Essential]]</f>
        <v>8.0719111969111967E-2</v>
      </c>
    </row>
    <row r="46" spans="1:5" x14ac:dyDescent="0.2">
      <c r="A46" s="1">
        <v>225001</v>
      </c>
      <c r="B46" s="1">
        <v>250000</v>
      </c>
      <c r="C46" s="1">
        <v>9041</v>
      </c>
      <c r="D46" s="1">
        <v>685</v>
      </c>
      <c r="E46" s="6">
        <f>Prices2026[[#This Row],[Feature]]/Prices2026[[#This Row],[Essential]]</f>
        <v>7.5765955093463108E-2</v>
      </c>
    </row>
    <row r="47" spans="1:5" x14ac:dyDescent="0.2">
      <c r="A47" s="1">
        <v>250001</v>
      </c>
      <c r="B47" s="1">
        <v>275000</v>
      </c>
      <c r="C47" s="1">
        <v>9795</v>
      </c>
      <c r="D47" s="1">
        <v>701</v>
      </c>
      <c r="E47" s="6">
        <f>Prices2026[[#This Row],[Feature]]/Prices2026[[#This Row],[Essential]]</f>
        <v>7.1567126084737115E-2</v>
      </c>
    </row>
  </sheetData>
  <sheetProtection algorithmName="SHA-512" hashValue="62YbWnw284FYJY/OGovHdsYyvyuNI3rQmQQ71LYSFN9ssbM6Y13bEIHBtFsSBOU2XPIY4FQqgCNfdKKaQX3m7A==" saltValue="PA0ssTRU2Q1kuvjud4gCfQ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69C2DAB0B2114BBEE1F0EC7EF53D88" ma:contentTypeVersion="28" ma:contentTypeDescription="Ein neues Dokument erstellen." ma:contentTypeScope="" ma:versionID="089acc35456410507dc233b0b67d8297">
  <xsd:schema xmlns:xsd="http://www.w3.org/2001/XMLSchema" xmlns:xs="http://www.w3.org/2001/XMLSchema" xmlns:p="http://schemas.microsoft.com/office/2006/metadata/properties" xmlns:ns1="http://schemas.microsoft.com/sharepoint/v3" xmlns:ns2="9ed32b42-67e6-42d0-bdc6-ef01a3dc8c11" xmlns:ns3="94ca4d6e-6bcb-4e4f-bb64-2874740c6ce1" targetNamespace="http://schemas.microsoft.com/office/2006/metadata/properties" ma:root="true" ma:fieldsID="ae945a0a2e4054010b62e884fbd93851" ns1:_="" ns2:_="" ns3:_="">
    <xsd:import namespace="http://schemas.microsoft.com/sharepoint/v3"/>
    <xsd:import namespace="9ed32b42-67e6-42d0-bdc6-ef01a3dc8c11"/>
    <xsd:import namespace="94ca4d6e-6bcb-4e4f-bb64-2874740c6c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Descriptionofthefile_x002f_folder" minOccurs="0"/>
                <xsd:element ref="ns2:MediaServiceBillingMetadata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8" nillable="true" ma:displayName="Bewertung (0 - 5)" ma:decimals="2" ma:description="Mittelwert aller Bewertungen, die abgegeben wurden." ma:internalName="AverageRating" ma:readOnly="true">
      <xsd:simpleType>
        <xsd:restriction base="dms:Number"/>
      </xsd:simpleType>
    </xsd:element>
    <xsd:element name="RatingCount" ma:index="29" nillable="true" ma:displayName="Anzahl Bewertungen" ma:decimals="0" ma:description="Anzahl abgegebener Bewertungen" ma:internalName="RatingCount" ma:readOnly="true">
      <xsd:simpleType>
        <xsd:restriction base="dms:Number"/>
      </xsd:simpleType>
    </xsd:element>
    <xsd:element name="RatedBy" ma:index="30" nillable="true" ma:displayName="Bewertet von" ma:description="Benutzer haben das Element bewer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31" nillable="true" ma:displayName="Benutzerbewertungen" ma:description="Bewertungen für das Element" ma:hidden="true" ma:internalName="Ratings">
      <xsd:simpleType>
        <xsd:restriction base="dms:Note"/>
      </xsd:simpleType>
    </xsd:element>
    <xsd:element name="LikesCount" ma:index="32" nillable="true" ma:displayName="Anzahl 'Gefällt mir'" ma:internalName="LikesCount">
      <xsd:simpleType>
        <xsd:restriction base="dms:Unknown"/>
      </xsd:simpleType>
    </xsd:element>
    <xsd:element name="LikedBy" ma:index="33" nillable="true" ma:displayName="Gefällt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32b42-67e6-42d0-bdc6-ef01a3dc8c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e767479-90f7-4a75-96ab-6fd6ffef2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iptionofthefile_x002f_folder" ma:index="26" nillable="true" ma:displayName="Description of the file/folder" ma:format="Dropdown" ma:internalName="Descriptionofthefile_x002f_folder">
      <xsd:simpleType>
        <xsd:restriction base="dms:Text">
          <xsd:maxLength value="50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a4d6e-6bcb-4e4f-bb64-2874740c6c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a53b6d7-ceab-4813-993e-b951f4d31e38}" ma:internalName="TaxCatchAll" ma:showField="CatchAllData" ma:web="94ca4d6e-6bcb-4e4f-bb64-2874740c6c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Descriptionofthefile_x002f_folder xmlns="9ed32b42-67e6-42d0-bdc6-ef01a3dc8c11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lcf76f155ced4ddcb4097134ff3c332f xmlns="9ed32b42-67e6-42d0-bdc6-ef01a3dc8c11">
      <Terms xmlns="http://schemas.microsoft.com/office/infopath/2007/PartnerControls"/>
    </lcf76f155ced4ddcb4097134ff3c332f>
    <TaxCatchAll xmlns="94ca4d6e-6bcb-4e4f-bb64-2874740c6ce1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9F60C40C-2A4D-425B-935B-DB71F90E9510}"/>
</file>

<file path=customXml/itemProps2.xml><?xml version="1.0" encoding="utf-8"?>
<ds:datastoreItem xmlns:ds="http://schemas.openxmlformats.org/officeDocument/2006/customXml" ds:itemID="{8229773C-9684-44A5-BFC7-1C403731AF42}"/>
</file>

<file path=customXml/itemProps3.xml><?xml version="1.0" encoding="utf-8"?>
<ds:datastoreItem xmlns:ds="http://schemas.openxmlformats.org/officeDocument/2006/customXml" ds:itemID="{070D9C24-AC99-49C8-AF5F-87C6F25C85D0}"/>
</file>

<file path=docMetadata/LabelInfo.xml><?xml version="1.0" encoding="utf-8"?>
<clbl:labelList xmlns:clbl="http://schemas.microsoft.com/office/2020/mipLabelMetadata">
  <clbl:label id="{2f0cd012-8983-4de7-8444-c5f48d76c2bb}" enabled="0" method="" siteId="{2f0cd012-8983-4de7-8444-c5f48d76c2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22</vt:i4>
      </vt:variant>
    </vt:vector>
  </HeadingPairs>
  <TitlesOfParts>
    <vt:vector size="24" baseType="lpstr">
      <vt:lpstr>Calculation</vt:lpstr>
      <vt:lpstr>Prices-2026</vt:lpstr>
      <vt:lpstr>ActivatedFeatures</vt:lpstr>
      <vt:lpstr>Discount25</vt:lpstr>
      <vt:lpstr>MonthlyCosts</vt:lpstr>
      <vt:lpstr>PreisSpalte</vt:lpstr>
      <vt:lpstr>QAdvanced</vt:lpstr>
      <vt:lpstr>qApprovalMinutes</vt:lpstr>
      <vt:lpstr>QArchiveSearch</vt:lpstr>
      <vt:lpstr>QArchiving</vt:lpstr>
      <vt:lpstr>QGenehmigung</vt:lpstr>
      <vt:lpstr>QInvoices</vt:lpstr>
      <vt:lpstr>qMinutesApproval</vt:lpstr>
      <vt:lpstr>QMinutesArchiving</vt:lpstr>
      <vt:lpstr>qMinutesLineRecognition</vt:lpstr>
      <vt:lpstr>qMinutesOrdermatch</vt:lpstr>
      <vt:lpstr>QMinutesPerArchiveSearch</vt:lpstr>
      <vt:lpstr>qMinutesPerInvoice</vt:lpstr>
      <vt:lpstr>QMinutesPurchaseContract</vt:lpstr>
      <vt:lpstr>QOrderMatch</vt:lpstr>
      <vt:lpstr>qOrdermatchMinutes</vt:lpstr>
      <vt:lpstr>QPurchaseContract</vt:lpstr>
      <vt:lpstr>Salary</vt:lpstr>
      <vt:lpstr>Workdays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Sascha Hundelt</dc:creator>
  <cp:keywords/>
  <dc:description/>
  <cp:lastModifiedBy>Sascha Hundelt</cp:lastModifiedBy>
  <cp:revision/>
  <dcterms:created xsi:type="dcterms:W3CDTF">2024-03-08T06:59:09Z</dcterms:created>
  <dcterms:modified xsi:type="dcterms:W3CDTF">2025-10-22T08:58:33Z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2023-12-06T00:00:00Z</vt:filetime>
  </property>
  <property fmtid="{D5CDD505-2E9C-101B-9397-08002B2CF9AE}" pid="3" name="Creator">
    <vt:lpwstr>Adobe InDesign 19.0 (Windows)</vt:lpwstr>
  </property>
  <property fmtid="{D5CDD505-2E9C-101B-9397-08002B2CF9AE}" pid="4" name="LastSaved">
    <vt:filetime>2024-03-08T00:00:00Z</vt:filetime>
  </property>
  <property fmtid="{D5CDD505-2E9C-101B-9397-08002B2CF9AE}" pid="5" name="Producer">
    <vt:lpwstr>Adobe PDF Library 17.0</vt:lpwstr>
  </property>
  <property fmtid="{D5CDD505-2E9C-101B-9397-08002B2CF9AE}" pid="6" name="ContentTypeId">
    <vt:lpwstr>0x0101001869C2DAB0B2114BBEE1F0EC7EF53D88</vt:lpwstr>
  </property>
</Properties>
</file>